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3740" windowHeight="7935" tabRatio="963" activeTab="0"/>
  </bookViews>
  <sheets>
    <sheet name="Лист3 (2)" sheetId="1" r:id="rId1"/>
    <sheet name="дошк20" sheetId="2" r:id="rId2"/>
    <sheet name="дошк21" sheetId="3" r:id="rId3"/>
    <sheet name="дошк22" sheetId="4" r:id="rId4"/>
    <sheet name="шк мес20" sheetId="5" r:id="rId5"/>
    <sheet name="шк мес21" sheetId="6" r:id="rId6"/>
    <sheet name="местн22" sheetId="7" r:id="rId7"/>
    <sheet name="855-20" sheetId="8" r:id="rId8"/>
    <sheet name="855-21" sheetId="9" r:id="rId9"/>
    <sheet name="855-22" sheetId="10" r:id="rId10"/>
    <sheet name="1-4 кл-20" sheetId="11" r:id="rId11"/>
    <sheet name="1-4 кл-21" sheetId="12" r:id="rId12"/>
    <sheet name="1-4 кл-22" sheetId="13" r:id="rId13"/>
    <sheet name="5-11 кл-20" sheetId="14" r:id="rId14"/>
    <sheet name="5-11 кл-21" sheetId="15" r:id="rId15"/>
    <sheet name="5-11 кл-22" sheetId="16" r:id="rId16"/>
    <sheet name="классн20" sheetId="17" r:id="rId17"/>
    <sheet name="классн21" sheetId="18" r:id="rId18"/>
    <sheet name="обл20" sheetId="19" r:id="rId19"/>
    <sheet name="обл21" sheetId="20" r:id="rId20"/>
    <sheet name="обл22" sheetId="21" r:id="rId21"/>
    <sheet name="лагерь20" sheetId="22" r:id="rId22"/>
    <sheet name="лагерь21" sheetId="23" r:id="rId23"/>
    <sheet name="лагерь22" sheetId="24" r:id="rId24"/>
    <sheet name="Фин.гр.20" sheetId="25" r:id="rId25"/>
    <sheet name="Фин.гр.21" sheetId="26" r:id="rId26"/>
    <sheet name="Фин.гр.22" sheetId="27" r:id="rId27"/>
    <sheet name="Лист1" sheetId="28" r:id="rId28"/>
    <sheet name="Лист2" sheetId="29" r:id="rId29"/>
  </sheets>
  <externalReferences>
    <externalReference r:id="rId32"/>
  </externalReferences>
  <definedNames>
    <definedName name="_xlnm.Print_Titles" localSheetId="0">'Лист3 (2)'!$129:$132</definedName>
    <definedName name="_xlnm.Print_Area" localSheetId="10">'1-4 кл-20'!$A$1:$G$31</definedName>
    <definedName name="_xlnm.Print_Area" localSheetId="11">'1-4 кл-21'!$A$1:$G$31</definedName>
    <definedName name="_xlnm.Print_Area" localSheetId="12">'1-4 кл-22'!$A$1:$G$31</definedName>
    <definedName name="_xlnm.Print_Area" localSheetId="13">'5-11 кл-20'!$A$1:$G$31</definedName>
    <definedName name="_xlnm.Print_Area" localSheetId="14">'5-11 кл-21'!$A$1:$G$31</definedName>
    <definedName name="_xlnm.Print_Area" localSheetId="15">'5-11 кл-22'!$A$1:$G$31</definedName>
    <definedName name="_xlnm.Print_Area" localSheetId="7">'855-20'!$A$1:$G$49</definedName>
    <definedName name="_xlnm.Print_Area" localSheetId="8">'855-21'!$A$1:$G$49</definedName>
    <definedName name="_xlnm.Print_Area" localSheetId="9">'855-22'!$A$1:$G$49</definedName>
    <definedName name="_xlnm.Print_Area" localSheetId="1">'дошк20'!$A$1:$G$79</definedName>
    <definedName name="_xlnm.Print_Area" localSheetId="2">'дошк21'!$A$1:$G$66</definedName>
    <definedName name="_xlnm.Print_Area" localSheetId="3">'дошк22'!$A$1:$G$66</definedName>
    <definedName name="_xlnm.Print_Area" localSheetId="16">'классн20'!$A$1:$G$42</definedName>
    <definedName name="_xlnm.Print_Area" localSheetId="17">'классн21'!$A$1:$G$42</definedName>
    <definedName name="_xlnm.Print_Area" localSheetId="21">'лагерь20'!$A$1:$G$31</definedName>
    <definedName name="_xlnm.Print_Area" localSheetId="22">'лагерь21'!$A$1:$G$31</definedName>
    <definedName name="_xlnm.Print_Area" localSheetId="23">'лагерь22'!$A$1:$G$29</definedName>
    <definedName name="_xlnm.Print_Area" localSheetId="6">'местн22'!$A$1:$G$76</definedName>
    <definedName name="_xlnm.Print_Area" localSheetId="18">'обл20'!$A$1:$G$86</definedName>
    <definedName name="_xlnm.Print_Area" localSheetId="19">'обл21'!$A$1:$G$54</definedName>
    <definedName name="_xlnm.Print_Area" localSheetId="20">'обл22'!$A$1:$G$55</definedName>
    <definedName name="_xlnm.Print_Area" localSheetId="24">'Фин.гр.20'!$A$1:$G$30</definedName>
    <definedName name="_xlnm.Print_Area" localSheetId="25">'Фин.гр.21'!$A$1:$G$30</definedName>
    <definedName name="_xlnm.Print_Area" localSheetId="26">'Фин.гр.22'!$A$1:$G$30</definedName>
    <definedName name="_xlnm.Print_Area" localSheetId="4">'шк мес20'!$A$1:$G$176</definedName>
    <definedName name="_xlnm.Print_Area" localSheetId="5">'шк мес21'!$A$1:$G$73</definedName>
  </definedNames>
  <calcPr fullCalcOnLoad="1"/>
</workbook>
</file>

<file path=xl/sharedStrings.xml><?xml version="1.0" encoding="utf-8"?>
<sst xmlns="http://schemas.openxmlformats.org/spreadsheetml/2006/main" count="1689" uniqueCount="335">
  <si>
    <t>А. А. Сердюкова</t>
  </si>
  <si>
    <t>ИТОГО</t>
  </si>
  <si>
    <t>налог на имущество</t>
  </si>
  <si>
    <t>Утверждаю</t>
  </si>
  <si>
    <t>Дата</t>
  </si>
  <si>
    <t>Получатель бюджетных средств:</t>
  </si>
  <si>
    <t>Распорядитель бюджетных средств</t>
  </si>
  <si>
    <t>Главный распорядитель бюджетных средств:</t>
  </si>
  <si>
    <t>Наименование бюджета:</t>
  </si>
  <si>
    <t>Единица измерения:</t>
  </si>
  <si>
    <t>руб.</t>
  </si>
  <si>
    <t>по ОКЕИ</t>
  </si>
  <si>
    <t>Наименование показателя</t>
  </si>
  <si>
    <t>Код строки</t>
  </si>
  <si>
    <t>в валюте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</si>
  <si>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</si>
  <si>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</si>
  <si>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</si>
  <si>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Прочие выплаты</t>
  </si>
  <si>
    <t>Оплата работ, услуг</t>
  </si>
  <si>
    <t>Транспортные услуги</t>
  </si>
  <si>
    <t>Услуги связи</t>
  </si>
  <si>
    <t>Коммунальные услуги</t>
  </si>
  <si>
    <t>оплата услуг газоснабжения</t>
  </si>
  <si>
    <t>оплата услуг отопления</t>
  </si>
  <si>
    <t>электроэнергия</t>
  </si>
  <si>
    <t>водоснабжение</t>
  </si>
  <si>
    <t>вывоз ЖБО</t>
  </si>
  <si>
    <t>Работы, услуги по содержанию имущества</t>
  </si>
  <si>
    <t>Прочие работы, услуги</t>
  </si>
  <si>
    <t>Прочие расходы</t>
  </si>
  <si>
    <t>Поступления нефинансовых активов</t>
  </si>
  <si>
    <t>Увеличение стоимости основных средств</t>
  </si>
  <si>
    <t>Увеличение стоимости материальных запасов</t>
  </si>
  <si>
    <t>РАСЧЕТНЫЕ ПОКАЗАТЕЛИ</t>
  </si>
  <si>
    <t>1. Расчет расходов по подстатье 211 "Заработная плата"</t>
  </si>
  <si>
    <t>№ п/п</t>
  </si>
  <si>
    <t>Наименование расчетного показателя</t>
  </si>
  <si>
    <t>Сумма расходов (рублей)</t>
  </si>
  <si>
    <t>в том числе               субвенция</t>
  </si>
  <si>
    <t xml:space="preserve">                                 местный бюджет</t>
  </si>
  <si>
    <t>2. Расчет расходов по подстатье 212 "Прочие выплаты"</t>
  </si>
  <si>
    <t>количество сотрудников</t>
  </si>
  <si>
    <t>количество месяцев</t>
  </si>
  <si>
    <t>стоимость</t>
  </si>
  <si>
    <t>Начисления на выплаты по оплате труда  (30,2%)</t>
  </si>
  <si>
    <t>в том числе             субвенция</t>
  </si>
  <si>
    <t>в том числе           соц страх (3,1%)</t>
  </si>
  <si>
    <t xml:space="preserve">                            прочие отчисления (27,1%)</t>
  </si>
  <si>
    <t xml:space="preserve">                               местный бюджет</t>
  </si>
  <si>
    <t>4. Расчет расходов по подстатье 221 "Услуги связи"</t>
  </si>
  <si>
    <t>Предоставление доступа к сети местной телефонной связи, предоставление в пользование абонентской линии, а также предоставление местных телефонных соединений</t>
  </si>
  <si>
    <t>Услуги по подключению к сети передачи данных и предоставление доступа в глобальную сеть Интернет</t>
  </si>
  <si>
    <t>5. Расчет расходов по подстатье 223 "Коммунальные услуги"</t>
  </si>
  <si>
    <t>стоимость за единицу потребления</t>
  </si>
  <si>
    <t>количество</t>
  </si>
  <si>
    <t>итого</t>
  </si>
  <si>
    <t>налог на землю</t>
  </si>
  <si>
    <t>Директор -главный бухгалтер</t>
  </si>
  <si>
    <t>Подача абоненту через присоединенную сеть из централизованных систем холодного водоснабжения</t>
  </si>
  <si>
    <t>Администрация Руднянского муниципального района</t>
  </si>
  <si>
    <t>9. Расчет расходов по подстатье 310 "Увеличение стоимости основных средств"</t>
  </si>
  <si>
    <t>Осуществление комплекса организационно и технологических связанных действий, обеспечивающих передачу электрической энергии через технические устройства электрических сетей, Продажа электрической энергии, качество которой соответствует требованиям технических регламентов, а до принятия соответствующих регламентов требованиям ГОСТа 13109-97,в точки поставки</t>
  </si>
  <si>
    <t>Уплата налогов и сборов органами государственной власти и казенными учреждениями</t>
  </si>
  <si>
    <t>подмены</t>
  </si>
  <si>
    <t>абонентская плата</t>
  </si>
  <si>
    <t>минуты</t>
  </si>
  <si>
    <t>ст-ть 1 точки/минуты</t>
  </si>
  <si>
    <t>количество месяцев/минут</t>
  </si>
  <si>
    <t>Сумма расходов (гр. 3*гр.4*гр.5) (рублей)</t>
  </si>
  <si>
    <t>Сумма расходов (гр.3*гр.4) (рублей)</t>
  </si>
  <si>
    <t>дефлятор</t>
  </si>
  <si>
    <t>Сумма расходов (гр.3*гр.4*гр5) (рублей)</t>
  </si>
  <si>
    <t>3. Расчет расходов по подстатье 213 "Начисления на выплаты по оплате труда"</t>
  </si>
  <si>
    <t xml:space="preserve">стоимость за единицу </t>
  </si>
  <si>
    <t>Сумма расходов (гр.3*гр4) (рублей)</t>
  </si>
  <si>
    <t>кол-во месяцев</t>
  </si>
  <si>
    <t>Сумма расходов в квартал (рублей)</t>
  </si>
  <si>
    <t>Глава Руднянского муниципального района</t>
  </si>
  <si>
    <t>УТВЕРЖДАЮ</t>
  </si>
  <si>
    <t>педагогические работники</t>
  </si>
  <si>
    <t>прочий персонал</t>
  </si>
  <si>
    <t>командировочные расходы</t>
  </si>
  <si>
    <t>суточные</t>
  </si>
  <si>
    <t>приобретение детской мебели</t>
  </si>
  <si>
    <t>приобретение Флага Победы</t>
  </si>
  <si>
    <t>приобретение водонагревателя</t>
  </si>
  <si>
    <t>вытяжная система</t>
  </si>
  <si>
    <t>приобретение продуктов питания, в т.ч.</t>
  </si>
  <si>
    <t>за счет средств родительской платы, в т.ч.</t>
  </si>
  <si>
    <t>*</t>
  </si>
  <si>
    <t>прочие работники</t>
  </si>
  <si>
    <t>0100000000</t>
  </si>
  <si>
    <t>Образование</t>
  </si>
  <si>
    <t>дератизация</t>
  </si>
  <si>
    <t>пени за несвоевременную уплату налогов, сборов, страховых взносов</t>
  </si>
  <si>
    <t>Всего по смете на 2021 год</t>
  </si>
  <si>
    <t>Приложение № 1</t>
  </si>
  <si>
    <t>к Порядку составления,утверждения и ведения бюджетных смет казенных учреждений,подведомственных администрации Руднянского муниципального района</t>
  </si>
  <si>
    <t>(наименование должности лица, утверждающего смету;</t>
  </si>
  <si>
    <t>наименование главного распорядителя (распорядителя) бюджетных средств; учреждения)</t>
  </si>
  <si>
    <t>подпись</t>
  </si>
  <si>
    <t>(расшифровка подписи)</t>
  </si>
  <si>
    <t>"      "</t>
  </si>
  <si>
    <t xml:space="preserve">    20     г.</t>
  </si>
  <si>
    <t>Коды</t>
  </si>
  <si>
    <t xml:space="preserve">            Форма по ОКУД</t>
  </si>
  <si>
    <t xml:space="preserve">   по Сводному реестру</t>
  </si>
  <si>
    <t xml:space="preserve">                Глава по БК</t>
  </si>
  <si>
    <t xml:space="preserve">                    по ОКТМО</t>
  </si>
  <si>
    <t>бюджет Руднянского муниципального района</t>
  </si>
  <si>
    <t>Раздел 1. Итоговые показатели бюджетной сметы</t>
  </si>
  <si>
    <t>Код по бюджетной классификации Российской Федерации</t>
  </si>
  <si>
    <t>Код аналитического показателя</t>
  </si>
  <si>
    <t>Сумма</t>
  </si>
  <si>
    <t>раздел</t>
  </si>
  <si>
    <t>подраздел</t>
  </si>
  <si>
    <t>целевая статья</t>
  </si>
  <si>
    <t>вид расходов</t>
  </si>
  <si>
    <t>в рублях (рублевом эквиваленте)</t>
  </si>
  <si>
    <t>код валюты по ОКВ</t>
  </si>
  <si>
    <t xml:space="preserve">Итого по коду БК </t>
  </si>
  <si>
    <t>х</t>
  </si>
  <si>
    <t xml:space="preserve">Всего </t>
  </si>
  <si>
    <t xml:space="preserve">Раздел 2. Лимиты бюджетных обязательств по расходам получателя бюджетных средств </t>
  </si>
  <si>
    <t>Увеличение стоимости прочих оборотных запасов(материалов)</t>
  </si>
  <si>
    <t>Увеличение стоимости продуктов питания</t>
  </si>
  <si>
    <t>Налоги, пошлины и сборы</t>
  </si>
  <si>
    <t>Руководитель учреждения</t>
  </si>
  <si>
    <t>(уполномоченное лицо)</t>
  </si>
  <si>
    <t>должность</t>
  </si>
  <si>
    <t>фамилия инициалы</t>
  </si>
  <si>
    <t>Исполнитель</t>
  </si>
  <si>
    <t>количество дней</t>
  </si>
  <si>
    <t>обращение с ТКО</t>
  </si>
  <si>
    <t>централизованная охрана путем приема и регистрации сообщений</t>
  </si>
  <si>
    <t>Всего по смете на 2022 год</t>
  </si>
  <si>
    <t>2. Расчет расходов по подстатье 213 "Начисления на выплаты по оплате труда"</t>
  </si>
  <si>
    <t>пособие по уходу за ребенком до 3-х лет(пед персонал)</t>
  </si>
  <si>
    <t>пособие по уходу за ребенком до 3-х лет(проч персонал)</t>
  </si>
  <si>
    <t>Социальное обеспечение</t>
  </si>
  <si>
    <t>Социальные пособия и компенсации персоналу в денежной форме</t>
  </si>
  <si>
    <t>Непрограммные расходы органов местного самоуправления</t>
  </si>
  <si>
    <t>9900000000</t>
  </si>
  <si>
    <t>А. В. Байнов</t>
  </si>
  <si>
    <t>санитарно-гигиенические мероприятия</t>
  </si>
  <si>
    <t>3. Расчет расходов по подстатье 221 "Услуги связи"</t>
  </si>
  <si>
    <t>4. Расчет расходов по подстатье 223 "Коммунальные услуги"</t>
  </si>
  <si>
    <t>БЮДЖЕТНАЯ СМЕТА НА 2021 ФИНАНСОВЫЙ ГОД</t>
  </si>
  <si>
    <t>от   "  30 " декабря  2020  г.</t>
  </si>
  <si>
    <t>кол-во месяцев/кварталов</t>
  </si>
  <si>
    <t>Расходы, связанные с борьбой с короновирусом</t>
  </si>
  <si>
    <t>9900029090</t>
  </si>
  <si>
    <t>Увеличение стоимости прочих оборотных запасов (материалов)</t>
  </si>
  <si>
    <t>9000029090</t>
  </si>
  <si>
    <t xml:space="preserve">на 2021 год (на текущий финансовый год) </t>
  </si>
  <si>
    <t xml:space="preserve">на 2022 год (на первый год планового периода) </t>
  </si>
  <si>
    <t xml:space="preserve">на 2023 год (на второй год планового периода) </t>
  </si>
  <si>
    <t>Услуги гасоснабжения</t>
  </si>
  <si>
    <t>техническое обслуживание тахографа</t>
  </si>
  <si>
    <t>техническое обслуживание автобуса</t>
  </si>
  <si>
    <t>заправка картриджа</t>
  </si>
  <si>
    <t>инспекционного контроля перевозок пассажиров автотранспортом</t>
  </si>
  <si>
    <t>услуги ГЛОНАС-мониторинга</t>
  </si>
  <si>
    <t>предрейсовый медосмотр водителя</t>
  </si>
  <si>
    <t>продление домена официального сайта</t>
  </si>
  <si>
    <t xml:space="preserve"> Расчет расходов по подстатье 211 "Заработная плата"</t>
  </si>
  <si>
    <t xml:space="preserve"> Расчет расходов по подстатье 212 "Прочие выплаты"</t>
  </si>
  <si>
    <t xml:space="preserve"> Расчет расходов по подстатье 213 "Начисления на выплаты по оплате труда"</t>
  </si>
  <si>
    <t xml:space="preserve"> Расчет расходов по подстатье 221 "Услуги связи"</t>
  </si>
  <si>
    <t xml:space="preserve"> Расчет расходов по подстатье 223 "Коммунальные услуги"</t>
  </si>
  <si>
    <t>Расчет расходов по подстатье 225 "услуги по содержанию имущества"</t>
  </si>
  <si>
    <t xml:space="preserve"> Расчет расходов по подстатье 226 "Прочие работы, услуги"</t>
  </si>
  <si>
    <t xml:space="preserve"> Расчет расходов по подстатье 227 "Страхование"</t>
  </si>
  <si>
    <t>страхование автотранспорта</t>
  </si>
  <si>
    <t xml:space="preserve"> Расчет расходов по подстатье 291 "Налоги, пошлины и сборы"</t>
  </si>
  <si>
    <t>транспортный налог</t>
  </si>
  <si>
    <t xml:space="preserve"> Расчет расходов по подстатье 292 "Штрафы за нарушение законодательства о налогах и сборах, законодательства о страховых взносах"</t>
  </si>
  <si>
    <t xml:space="preserve"> Расчет расходов по подстатье 343 "Увеличение стоимости горюче-смазочных материалов"</t>
  </si>
  <si>
    <t>приобретение ГСМ</t>
  </si>
  <si>
    <t xml:space="preserve">приобретение хозяйственных товаров и моющих средств, </t>
  </si>
  <si>
    <t>дезинфецирующие средства(COVID)</t>
  </si>
  <si>
    <t xml:space="preserve">                                           родительская плата</t>
  </si>
  <si>
    <t xml:space="preserve"> Расчет расходов по подстатье 342 "Увеличение стоимости продуктов питания"</t>
  </si>
  <si>
    <t>приобретение продуктов питания, для учащихся 1-4 классов, в том числе</t>
  </si>
  <si>
    <t>кол-во учащихся(чел)</t>
  </si>
  <si>
    <t>ст-ть 1 д/д(руб)</t>
  </si>
  <si>
    <t>кол-во дней</t>
  </si>
  <si>
    <t>приобретение продуктов питания, (питание детей из малоимущих семей, многодетных семей, детей, находящихся на учете у фтизиатра)</t>
  </si>
  <si>
    <t>за счет средств областного бюджета</t>
  </si>
  <si>
    <t>за счет софинансирования из средств районного бюджета</t>
  </si>
  <si>
    <t>ежемесячное денежное вознаграждение за классное руководство</t>
  </si>
  <si>
    <t xml:space="preserve"> Расчет по подстатье 266 "Социальные пособия и компенсации персоналу в денежной форме"</t>
  </si>
  <si>
    <t xml:space="preserve"> Расчет расходов по подстатье 310 "Увеличение стоимости основных средств"</t>
  </si>
  <si>
    <t>Приобретение учебников</t>
  </si>
  <si>
    <t>Общее образование</t>
  </si>
  <si>
    <t>Подпрограмма "Содействие развитию общего образования</t>
  </si>
  <si>
    <t>0110200000</t>
  </si>
  <si>
    <t>Обеспечение деятельности казенных учреждений общего образования</t>
  </si>
  <si>
    <t>0110200150</t>
  </si>
  <si>
    <t>Страхование</t>
  </si>
  <si>
    <t>Увеличение стоимости горюче-смазочных материалов</t>
  </si>
  <si>
    <t>Раходы на питание за счет средств родительской платы по учреждениям общего образования</t>
  </si>
  <si>
    <t>0110200155</t>
  </si>
  <si>
    <t>Питание детей с ОВЗ за счет средств районного бюджета</t>
  </si>
  <si>
    <t>0110200156</t>
  </si>
  <si>
    <t>Пособия по социальной помощи населению в натуральной форме</t>
  </si>
  <si>
    <t>Софинансирование расходов на питание</t>
  </si>
  <si>
    <t>0110222010</t>
  </si>
  <si>
    <t>Ежемесячное денежное вознаграждение за класное руководство за счет средств федерального бюджета</t>
  </si>
  <si>
    <t>0110253030</t>
  </si>
  <si>
    <t>Субвенция из областного бюджета на осуществление образовательго процесса муниципальными общеобразовательными организациями</t>
  </si>
  <si>
    <t>0110270360</t>
  </si>
  <si>
    <t>Субвенция на образовательный процесс в области заработной платы педагогических работников</t>
  </si>
  <si>
    <t>Субвеция на образовательный процесс в части заработной платы прочему персоналу</t>
  </si>
  <si>
    <t>Субвенция на образовательный процесс в части учебный и компенсационных расходов</t>
  </si>
  <si>
    <t>0110270361</t>
  </si>
  <si>
    <t>0110270362</t>
  </si>
  <si>
    <t>0110270363</t>
  </si>
  <si>
    <t>Субвенция на питание детей из малоимущих семей</t>
  </si>
  <si>
    <t>0110270370</t>
  </si>
  <si>
    <t>0110280010</t>
  </si>
  <si>
    <t xml:space="preserve">Софинансирование расходных обязательств муниципальных районов и городских округов Волгоградской области, возникающих при реализации мероприятий по организации бесплатного горячего питания </t>
  </si>
  <si>
    <t>Организация оздоровления летнего отдыха детей и подростков</t>
  </si>
  <si>
    <t>01102L3040</t>
  </si>
  <si>
    <t>Услуги газоснабжения</t>
  </si>
  <si>
    <t>Обеспечение деятельности учреждений общего образования</t>
  </si>
  <si>
    <t>9900000150</t>
  </si>
  <si>
    <t>Расчет расходов по подстатье 213 "Начисления на выплаты по оплате труда"</t>
  </si>
  <si>
    <t>Расходы на питание по учреждения общего образования за счет средств родительской платы</t>
  </si>
  <si>
    <t>9900000155</t>
  </si>
  <si>
    <t>9900070360</t>
  </si>
  <si>
    <t>Субвенция из областного бюджета на осуществление образовательго процесса муниципальными общеобразовательными организациями (оплата труда педагогического персонала)</t>
  </si>
  <si>
    <t>9900070361</t>
  </si>
  <si>
    <t>Субвенция из областного бюджета на осуществление образовательго процесса муниципальными общеобразовательными организациями (оплата труда прочего персонала)</t>
  </si>
  <si>
    <t>9900070362</t>
  </si>
  <si>
    <t>Субвенция из областного бюджета на осуществление образовательго процесса муниципальными общеобразовательными организациями (учебные расходы)</t>
  </si>
  <si>
    <t>9900070363</t>
  </si>
  <si>
    <t>Расходы на организацию питания детей из малоимущих семей, находящихся на учете у фтизиатра</t>
  </si>
  <si>
    <t>9900070370</t>
  </si>
  <si>
    <t>Молодежная политика</t>
  </si>
  <si>
    <t xml:space="preserve">Муниципальная программа "Развитие образования в Руднянском муниципальном районе" </t>
  </si>
  <si>
    <t>Организация оздоровление летнего отдыха детей и подростков</t>
  </si>
  <si>
    <t>0110500000</t>
  </si>
  <si>
    <t>Оздоровление детей за счет средств районного бюджета</t>
  </si>
  <si>
    <t>0110520390</t>
  </si>
  <si>
    <t>Оздоровление детей за счет средств областного бюджета</t>
  </si>
  <si>
    <t>0110570390</t>
  </si>
  <si>
    <t>9900020390</t>
  </si>
  <si>
    <t>9900070390</t>
  </si>
  <si>
    <t xml:space="preserve">по тарификации 14953.91 * 7.7 мес </t>
  </si>
  <si>
    <t>7 чел * 5000 руб*11.7 мес</t>
  </si>
  <si>
    <t xml:space="preserve">по тарификации 10233.6 * 6 мес </t>
  </si>
  <si>
    <t xml:space="preserve"> Расчет расходов по подстатье 342 "Увеличение стоимости продуктов питания "</t>
  </si>
  <si>
    <t>приобретение продуктов питания</t>
  </si>
  <si>
    <t>за счет средств родительской платы</t>
  </si>
  <si>
    <t xml:space="preserve"> Расчет расходов по подстатье 346 "Увеличение стоимости прочих оборотных запасов(материалов)"</t>
  </si>
  <si>
    <t>Дошкольное образование</t>
  </si>
  <si>
    <t>Содействие развитию дошкольного образования</t>
  </si>
  <si>
    <t>Расходы муниципального образования на дошкольные группы</t>
  </si>
  <si>
    <t>Родительская плата по дошкольным группам</t>
  </si>
  <si>
    <t>0110271850</t>
  </si>
  <si>
    <t>субвенция педагоги</t>
  </si>
  <si>
    <t>субвенция прочий персонал</t>
  </si>
  <si>
    <t>Субвенция из областного бюджета на осуществление образовательго процесса дошкольными группами в муниципальных общеобразовательных организациях</t>
  </si>
  <si>
    <t>Субвенция на образовательный процесс в области заработной платы прочего персонала</t>
  </si>
  <si>
    <t xml:space="preserve">по тарификации 10233.6 * 12 мес </t>
  </si>
  <si>
    <t xml:space="preserve">по тарификации 17725.42 * 12 мес </t>
  </si>
  <si>
    <t>Экономист</t>
  </si>
  <si>
    <t>Ю.Н. Плужникова</t>
  </si>
  <si>
    <t>Ю.Н.Плужникова</t>
  </si>
  <si>
    <t>экономист МКУ МЦБ</t>
  </si>
  <si>
    <t>Междугородняя связь</t>
  </si>
  <si>
    <t>Обеспечение деятельности органов местного самоуправления</t>
  </si>
  <si>
    <t>9900070870</t>
  </si>
  <si>
    <t>0110271890</t>
  </si>
  <si>
    <t>Директор МКОУ Лопуховская СОШ</t>
  </si>
  <si>
    <t>_____________О.В. Ветрова</t>
  </si>
  <si>
    <t>Услуги почты</t>
  </si>
  <si>
    <t>МКОУ Лопуховская СОШ</t>
  </si>
  <si>
    <t>О.В. Ветрова</t>
  </si>
  <si>
    <t>Директор</t>
  </si>
  <si>
    <t>к бюджетной смете расходов на 2021 год по МКОУ Лопуховская СОШ</t>
  </si>
  <si>
    <t>к бюджетной смете расходов на 2022 год по МКОУ Лопуховская СОШ</t>
  </si>
  <si>
    <t>Игрушки</t>
  </si>
  <si>
    <t>Переносной рецеркулятор</t>
  </si>
  <si>
    <t>Проверка дымоходов и вент каналов</t>
  </si>
  <si>
    <t>Эксплуатация газораспределительной сети</t>
  </si>
  <si>
    <t>ТО и текущий ремонт газораспределительной сети</t>
  </si>
  <si>
    <t xml:space="preserve">Медосмотр </t>
  </si>
  <si>
    <t>Образовательные услуги</t>
  </si>
  <si>
    <t>Электронная подпись</t>
  </si>
  <si>
    <t>Абонентское обслуживание системы</t>
  </si>
  <si>
    <t>Холодильник</t>
  </si>
  <si>
    <t>Столовая мебель</t>
  </si>
  <si>
    <t>приобретение бензина</t>
  </si>
  <si>
    <t xml:space="preserve"> Расчет расходов по подстатье 344 "Увеличение стоимости строительных материалов"</t>
  </si>
  <si>
    <t>Ванна моечная</t>
  </si>
  <si>
    <t>Хоз. материалы</t>
  </si>
  <si>
    <t>Строительные материалы</t>
  </si>
  <si>
    <t>Канцелярские товары</t>
  </si>
  <si>
    <t>Мнемосхема, вывеска</t>
  </si>
  <si>
    <t>Автозапчасти</t>
  </si>
  <si>
    <t xml:space="preserve"> Расчет расходов по подстатье 349 "Увеличение стоимости прочих материальных запасов однократного применения"</t>
  </si>
  <si>
    <t>Питьевая вода в тарах</t>
  </si>
  <si>
    <t xml:space="preserve"> Расчет расходов по подстатье 346 "Увеличение стоимости основных средств"</t>
  </si>
  <si>
    <t xml:space="preserve"> Расчет расходов по подстатье 346 "Увеличение стоимости прочих оборотных запасов (материалов)"</t>
  </si>
  <si>
    <t xml:space="preserve"> Расчет расходов по подстатье 349 "Увеличение стоимости  прочих материальных запасов однократного применения"</t>
  </si>
  <si>
    <t>Учебная литература</t>
  </si>
  <si>
    <t>Оргтехника</t>
  </si>
  <si>
    <t>Полиграфическая продукция</t>
  </si>
  <si>
    <t>Пожарная безопасность</t>
  </si>
  <si>
    <t>Негорин</t>
  </si>
  <si>
    <t>Рециркуляторы, термометры</t>
  </si>
  <si>
    <t>Потребность в средствах надбавки м/с</t>
  </si>
  <si>
    <t xml:space="preserve">в том числе            </t>
  </si>
  <si>
    <t>Финансовая грамотность</t>
  </si>
  <si>
    <t>Начисления на выплаты надбавки молодым специалистам</t>
  </si>
  <si>
    <t>в том числе             областные</t>
  </si>
  <si>
    <t>Всего по смете на 2020 год</t>
  </si>
  <si>
    <t>Субвенция в части учебных и компенсационных расходов групп дошкольного образования</t>
  </si>
  <si>
    <t>Увеличение стоимости прочих материальных запасов</t>
  </si>
  <si>
    <t>Субсидия для решения вопросов местного значения в сфере дополнительного образования</t>
  </si>
  <si>
    <t>0110271170</t>
  </si>
  <si>
    <t>Увеличение стоимости строительных материалов</t>
  </si>
  <si>
    <t>9900071170</t>
  </si>
  <si>
    <t>Дополнительное образование детей</t>
  </si>
  <si>
    <t>9900022010</t>
  </si>
  <si>
    <t>(НА 2020 ФИНАНСОВЫЙ ГОД И ПЛАНОВЫЙ ПЕРИОД 2021 И 2022 ГОДОВ)</t>
  </si>
  <si>
    <t>к бюджетной смете расходов на 2020 год по МКОУ Лопуховская СОШ</t>
  </si>
  <si>
    <t xml:space="preserve"> Директор МКОУ Лопуховская СОШ</t>
  </si>
  <si>
    <t>Директора МКОУ Лопуховская СОШ</t>
  </si>
  <si>
    <t>к бюджетной смете расходов на 2020 год по МКОУ Лопуховская  СОШ</t>
  </si>
  <si>
    <t>к бюджетной смете расходов на 2021 год по МКОУ  Лопуховская СОШ</t>
  </si>
  <si>
    <t>к бюджетной смете расходов на 2020 год по МКОУ Лопуховская ООШ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</si>
</sst>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"/>
    <numFmt numFmtId="179" formatCode="0.0000"/>
    <numFmt numFmtId="180" formatCode="0.000000"/>
    <numFmt numFmtId="181" formatCode="#,##0.00&quot;р.&quot;"/>
    <numFmt numFmtId="182" formatCode="0.0000000"/>
    <numFmt numFmtId="183" formatCode="0.00000000"/>
    <numFmt numFmtId="184" formatCode="0.000000000"/>
    <numFmt numFmtId="185" formatCode="_(* #,##0.00_);_(* \(#,##0.00\);_(* &quot;-&quot;??_);_(@_)"/>
    <numFmt numFmtId="186" formatCode="00"/>
    <numFmt numFmtId="187" formatCode="0000000"/>
    <numFmt numFmtId="188" formatCode="#,##0.0"/>
    <numFmt numFmtId="189" formatCode="0000000000"/>
    <numFmt numFmtId="190" formatCode="#,##0.000"/>
    <numFmt numFmtId="191" formatCode="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* #,##0_);_(* \(#,##0\);_(* &quot;-&quot;_);_(@_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dd/mm/yyyy\ hh:mm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b/>
      <i/>
      <sz val="7"/>
      <name val="Arial Cyr"/>
      <family val="0"/>
    </font>
    <font>
      <sz val="9"/>
      <name val="Arial"/>
      <family val="2"/>
    </font>
    <font>
      <b/>
      <sz val="9"/>
      <name val="Arial Cyr"/>
      <family val="0"/>
    </font>
    <font>
      <i/>
      <sz val="7"/>
      <name val="Arial Cyr"/>
      <family val="0"/>
    </font>
    <font>
      <sz val="10"/>
      <color indexed="12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sz val="7"/>
      <name val="Arial"/>
      <family val="2"/>
    </font>
    <font>
      <b/>
      <i/>
      <sz val="8"/>
      <name val="Arial Cyr"/>
      <family val="0"/>
    </font>
    <font>
      <b/>
      <i/>
      <sz val="9"/>
      <name val="Arial Cyr"/>
      <family val="0"/>
    </font>
    <font>
      <b/>
      <i/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30"/>
      <name val="Arial Cyr"/>
      <family val="0"/>
    </font>
    <font>
      <i/>
      <sz val="10"/>
      <color indexed="60"/>
      <name val="Arial Cyr"/>
      <family val="0"/>
    </font>
    <font>
      <i/>
      <sz val="10"/>
      <color indexed="17"/>
      <name val="Arial Cyr"/>
      <family val="0"/>
    </font>
    <font>
      <b/>
      <sz val="8"/>
      <color indexed="8"/>
      <name val="Arial"/>
      <family val="2"/>
    </font>
    <font>
      <b/>
      <i/>
      <sz val="10"/>
      <color indexed="30"/>
      <name val="Arial Cyr"/>
      <family val="0"/>
    </font>
    <font>
      <i/>
      <sz val="10"/>
      <color indexed="8"/>
      <name val="Arial Cyr"/>
      <family val="0"/>
    </font>
    <font>
      <sz val="9"/>
      <color indexed="60"/>
      <name val="Arial Cyr"/>
      <family val="0"/>
    </font>
    <font>
      <sz val="9"/>
      <color indexed="17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i/>
      <sz val="10"/>
      <color indexed="10"/>
      <name val="Arial Cyr"/>
      <family val="0"/>
    </font>
    <font>
      <sz val="9"/>
      <color indexed="30"/>
      <name val="Arial Cyr"/>
      <family val="0"/>
    </font>
    <font>
      <sz val="9"/>
      <color indexed="10"/>
      <name val="Arial Cyr"/>
      <family val="0"/>
    </font>
    <font>
      <sz val="10"/>
      <color indexed="60"/>
      <name val="Arial Cyr"/>
      <family val="0"/>
    </font>
    <font>
      <sz val="10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70C0"/>
      <name val="Arial Cyr"/>
      <family val="0"/>
    </font>
    <font>
      <i/>
      <sz val="10"/>
      <color rgb="FFC00000"/>
      <name val="Arial Cyr"/>
      <family val="0"/>
    </font>
    <font>
      <i/>
      <sz val="10"/>
      <color rgb="FF00B050"/>
      <name val="Arial Cyr"/>
      <family val="0"/>
    </font>
    <font>
      <b/>
      <sz val="8"/>
      <color theme="1"/>
      <name val="Arial"/>
      <family val="2"/>
    </font>
    <font>
      <b/>
      <i/>
      <sz val="10"/>
      <color rgb="FF0070C0"/>
      <name val="Arial Cyr"/>
      <family val="0"/>
    </font>
    <font>
      <i/>
      <sz val="10"/>
      <color theme="1"/>
      <name val="Arial Cyr"/>
      <family val="0"/>
    </font>
    <font>
      <sz val="9"/>
      <color rgb="FFC00000"/>
      <name val="Arial Cyr"/>
      <family val="0"/>
    </font>
    <font>
      <sz val="9"/>
      <color rgb="FF00B050"/>
      <name val="Arial Cyr"/>
      <family val="0"/>
    </font>
    <font>
      <sz val="9"/>
      <color theme="1"/>
      <name val="Arial Cyr"/>
      <family val="0"/>
    </font>
    <font>
      <sz val="10"/>
      <color theme="1"/>
      <name val="Arial Cyr"/>
      <family val="0"/>
    </font>
    <font>
      <i/>
      <sz val="10"/>
      <color rgb="FFFF0000"/>
      <name val="Arial Cyr"/>
      <family val="0"/>
    </font>
    <font>
      <sz val="9"/>
      <color rgb="FF0070C0"/>
      <name val="Arial Cyr"/>
      <family val="0"/>
    </font>
    <font>
      <sz val="9"/>
      <color rgb="FFFF0000"/>
      <name val="Arial Cyr"/>
      <family val="0"/>
    </font>
    <font>
      <sz val="10"/>
      <color rgb="FFC00000"/>
      <name val="Arial Cyr"/>
      <family val="0"/>
    </font>
    <font>
      <sz val="10"/>
      <color rgb="FF00B05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64">
    <xf numFmtId="0" fontId="0" fillId="0" borderId="0" xfId="0" applyNumberFormat="1" applyFont="1" applyFill="1" applyBorder="1" applyAlignment="1" applyProtection="1">
      <alignment vertical="top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6" fillId="0" borderId="10" xfId="54" applyFont="1" applyFill="1" applyBorder="1">
      <alignment/>
      <protection/>
    </xf>
    <xf numFmtId="0" fontId="6" fillId="0" borderId="10" xfId="54" applyFont="1" applyFill="1" applyBorder="1" applyAlignment="1">
      <alignment wrapText="1"/>
      <protection/>
    </xf>
    <xf numFmtId="0" fontId="6" fillId="0" borderId="10" xfId="54" applyFont="1" applyFill="1" applyBorder="1" applyAlignment="1">
      <alignment horizontal="center" wrapText="1"/>
      <protection/>
    </xf>
    <xf numFmtId="0" fontId="3" fillId="0" borderId="0" xfId="55" applyFont="1">
      <alignment/>
      <protection/>
    </xf>
    <xf numFmtId="0" fontId="3" fillId="0" borderId="0" xfId="55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0" fontId="4" fillId="0" borderId="10" xfId="55" applyFont="1" applyBorder="1" applyAlignment="1">
      <alignment wrapText="1"/>
      <protection/>
    </xf>
    <xf numFmtId="0" fontId="4" fillId="0" borderId="10" xfId="55" applyFont="1" applyBorder="1" applyAlignment="1">
      <alignment horizontal="center" wrapText="1"/>
      <protection/>
    </xf>
    <xf numFmtId="0" fontId="3" fillId="0" borderId="0" xfId="55" applyFont="1" applyAlignment="1">
      <alignment wrapText="1"/>
      <protection/>
    </xf>
    <xf numFmtId="0" fontId="3" fillId="0" borderId="10" xfId="55" applyFont="1" applyBorder="1" applyAlignment="1">
      <alignment wrapText="1"/>
      <protection/>
    </xf>
    <xf numFmtId="0" fontId="3" fillId="0" borderId="0" xfId="55" applyFont="1" applyBorder="1" applyAlignment="1">
      <alignment wrapText="1"/>
      <protection/>
    </xf>
    <xf numFmtId="0" fontId="3" fillId="0" borderId="0" xfId="55" applyFont="1" applyBorder="1" applyAlignment="1">
      <alignment horizontal="left" wrapText="1"/>
      <protection/>
    </xf>
    <xf numFmtId="186" fontId="8" fillId="0" borderId="10" xfId="54" applyNumberFormat="1" applyFont="1" applyBorder="1" applyAlignment="1">
      <alignment horizontal="center" wrapText="1"/>
      <protection/>
    </xf>
    <xf numFmtId="0" fontId="8" fillId="0" borderId="10" xfId="54" applyFont="1" applyBorder="1" applyAlignment="1">
      <alignment horizontal="center" wrapText="1"/>
      <protection/>
    </xf>
    <xf numFmtId="0" fontId="8" fillId="0" borderId="10" xfId="54" applyFont="1" applyFill="1" applyBorder="1" applyAlignment="1">
      <alignment wrapText="1"/>
      <protection/>
    </xf>
    <xf numFmtId="0" fontId="3" fillId="0" borderId="0" xfId="55" applyFont="1" applyAlignment="1">
      <alignment/>
      <protection/>
    </xf>
    <xf numFmtId="0" fontId="3" fillId="0" borderId="10" xfId="55" applyFont="1" applyBorder="1">
      <alignment/>
      <protection/>
    </xf>
    <xf numFmtId="0" fontId="3" fillId="0" borderId="10" xfId="55" applyFont="1" applyFill="1" applyBorder="1">
      <alignment/>
      <protection/>
    </xf>
    <xf numFmtId="0" fontId="3" fillId="0" borderId="11" xfId="55" applyFont="1" applyBorder="1" applyAlignment="1">
      <alignment horizontal="left"/>
      <protection/>
    </xf>
    <xf numFmtId="186" fontId="13" fillId="0" borderId="10" xfId="54" applyNumberFormat="1" applyFont="1" applyBorder="1" applyAlignment="1">
      <alignment horizontal="center" wrapText="1"/>
      <protection/>
    </xf>
    <xf numFmtId="0" fontId="9" fillId="0" borderId="10" xfId="55" applyFont="1" applyBorder="1" applyAlignment="1">
      <alignment horizontal="center" wrapText="1"/>
      <protection/>
    </xf>
    <xf numFmtId="0" fontId="13" fillId="0" borderId="10" xfId="54" applyFont="1" applyFill="1" applyBorder="1" applyAlignment="1">
      <alignment wrapTex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1" xfId="55" applyFont="1" applyBorder="1" applyAlignment="1">
      <alignment horizontal="left" wrapText="1"/>
      <protection/>
    </xf>
    <xf numFmtId="4" fontId="3" fillId="0" borderId="10" xfId="55" applyNumberFormat="1" applyFont="1" applyFill="1" applyBorder="1" applyAlignment="1">
      <alignment horizontal="center" wrapText="1"/>
      <protection/>
    </xf>
    <xf numFmtId="0" fontId="4" fillId="0" borderId="11" xfId="0" applyFont="1" applyBorder="1" applyAlignment="1">
      <alignment horizontal="left" wrapText="1"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 wrapText="1"/>
      <protection/>
    </xf>
    <xf numFmtId="0" fontId="4" fillId="0" borderId="11" xfId="55" applyFont="1" applyBorder="1" applyAlignment="1">
      <alignment horizontal="center" wrapText="1"/>
      <protection/>
    </xf>
    <xf numFmtId="0" fontId="9" fillId="0" borderId="11" xfId="55" applyFont="1" applyBorder="1" applyAlignment="1">
      <alignment horizontal="left" wrapText="1"/>
      <protection/>
    </xf>
    <xf numFmtId="0" fontId="4" fillId="0" borderId="11" xfId="55" applyFont="1" applyBorder="1" applyAlignment="1">
      <alignment horizontal="left" wrapText="1"/>
      <protection/>
    </xf>
    <xf numFmtId="4" fontId="9" fillId="0" borderId="10" xfId="55" applyNumberFormat="1" applyFont="1" applyBorder="1" applyAlignment="1">
      <alignment horizontal="center" wrapText="1"/>
      <protection/>
    </xf>
    <xf numFmtId="4" fontId="3" fillId="0" borderId="10" xfId="55" applyNumberFormat="1" applyFont="1" applyBorder="1" applyAlignment="1">
      <alignment horizontal="center" wrapText="1"/>
      <protection/>
    </xf>
    <xf numFmtId="0" fontId="0" fillId="0" borderId="10" xfId="0" applyFont="1" applyBorder="1" applyAlignment="1">
      <alignment wrapText="1"/>
    </xf>
    <xf numFmtId="0" fontId="5" fillId="0" borderId="11" xfId="55" applyFont="1" applyBorder="1" applyAlignment="1">
      <alignment horizontal="left" wrapText="1"/>
      <protection/>
    </xf>
    <xf numFmtId="0" fontId="9" fillId="0" borderId="11" xfId="55" applyFont="1" applyFill="1" applyBorder="1" applyAlignment="1">
      <alignment horizontal="left"/>
      <protection/>
    </xf>
    <xf numFmtId="0" fontId="0" fillId="0" borderId="11" xfId="0" applyFont="1" applyBorder="1" applyAlignment="1">
      <alignment horizontal="left" wrapText="1"/>
    </xf>
    <xf numFmtId="0" fontId="5" fillId="0" borderId="11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4" fillId="0" borderId="10" xfId="55" applyNumberFormat="1" applyFont="1" applyBorder="1" applyAlignment="1">
      <alignment wrapText="1"/>
      <protection/>
    </xf>
    <xf numFmtId="0" fontId="4" fillId="0" borderId="10" xfId="55" applyFont="1" applyBorder="1" applyAlignment="1">
      <alignment horizontal="center"/>
      <protection/>
    </xf>
    <xf numFmtId="0" fontId="5" fillId="0" borderId="10" xfId="55" applyNumberFormat="1" applyFont="1" applyBorder="1" applyAlignment="1">
      <alignment horizontal="center" wrapText="1"/>
      <protection/>
    </xf>
    <xf numFmtId="2" fontId="5" fillId="0" borderId="10" xfId="55" applyNumberFormat="1" applyFont="1" applyBorder="1" applyAlignment="1">
      <alignment horizontal="center" wrapText="1"/>
      <protection/>
    </xf>
    <xf numFmtId="2" fontId="14" fillId="0" borderId="10" xfId="0" applyNumberFormat="1" applyFont="1" applyBorder="1" applyAlignment="1">
      <alignment horizontal="center" wrapText="1"/>
    </xf>
    <xf numFmtId="0" fontId="15" fillId="0" borderId="10" xfId="55" applyFont="1" applyBorder="1" applyAlignment="1">
      <alignment horizontal="center" wrapText="1"/>
      <protection/>
    </xf>
    <xf numFmtId="0" fontId="15" fillId="0" borderId="10" xfId="55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center" wrapText="1"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9" fillId="0" borderId="10" xfId="55" applyFont="1" applyBorder="1">
      <alignment/>
      <protection/>
    </xf>
    <xf numFmtId="0" fontId="0" fillId="0" borderId="10" xfId="0" applyFont="1" applyBorder="1" applyAlignment="1">
      <alignment horizontal="left" wrapText="1"/>
    </xf>
    <xf numFmtId="4" fontId="3" fillId="0" borderId="0" xfId="55" applyNumberFormat="1" applyFont="1">
      <alignment/>
      <protection/>
    </xf>
    <xf numFmtId="0" fontId="12" fillId="0" borderId="11" xfId="0" applyFont="1" applyBorder="1" applyAlignment="1">
      <alignment horizontal="left" wrapText="1"/>
    </xf>
    <xf numFmtId="4" fontId="11" fillId="0" borderId="0" xfId="55" applyNumberFormat="1" applyFont="1" applyBorder="1" applyAlignment="1">
      <alignment horizontal="center" wrapText="1"/>
      <protection/>
    </xf>
    <xf numFmtId="0" fontId="16" fillId="0" borderId="10" xfId="54" applyFont="1" applyFill="1" applyBorder="1" applyAlignment="1">
      <alignment wrapText="1"/>
      <protection/>
    </xf>
    <xf numFmtId="0" fontId="9" fillId="0" borderId="10" xfId="55" applyFont="1" applyBorder="1" applyAlignment="1">
      <alignment wrapText="1"/>
      <protection/>
    </xf>
    <xf numFmtId="0" fontId="7" fillId="0" borderId="10" xfId="55" applyFont="1" applyBorder="1" applyAlignment="1">
      <alignment wrapText="1"/>
      <protection/>
    </xf>
    <xf numFmtId="0" fontId="9" fillId="0" borderId="0" xfId="55" applyFont="1">
      <alignment/>
      <protection/>
    </xf>
    <xf numFmtId="2" fontId="15" fillId="0" borderId="10" xfId="55" applyNumberFormat="1" applyFont="1" applyBorder="1" applyAlignment="1">
      <alignment horizontal="center"/>
      <protection/>
    </xf>
    <xf numFmtId="4" fontId="17" fillId="0" borderId="10" xfId="55" applyNumberFormat="1" applyFont="1" applyBorder="1" applyAlignment="1">
      <alignment horizontal="center" wrapText="1"/>
      <protection/>
    </xf>
    <xf numFmtId="0" fontId="10" fillId="0" borderId="10" xfId="55" applyFont="1" applyBorder="1">
      <alignment/>
      <protection/>
    </xf>
    <xf numFmtId="0" fontId="18" fillId="0" borderId="11" xfId="55" applyFont="1" applyBorder="1" applyAlignment="1">
      <alignment horizontal="left" wrapText="1"/>
      <protection/>
    </xf>
    <xf numFmtId="0" fontId="10" fillId="0" borderId="10" xfId="55" applyFont="1" applyBorder="1" applyAlignment="1">
      <alignment horizontal="center"/>
      <protection/>
    </xf>
    <xf numFmtId="0" fontId="11" fillId="0" borderId="10" xfId="55" applyFont="1" applyBorder="1" applyAlignment="1">
      <alignment wrapText="1"/>
      <protection/>
    </xf>
    <xf numFmtId="0" fontId="11" fillId="0" borderId="11" xfId="55" applyFont="1" applyBorder="1" applyAlignment="1">
      <alignment horizontal="left" wrapText="1"/>
      <protection/>
    </xf>
    <xf numFmtId="4" fontId="11" fillId="0" borderId="10" xfId="55" applyNumberFormat="1" applyFont="1" applyFill="1" applyBorder="1" applyAlignment="1">
      <alignment horizontal="center" wrapText="1"/>
      <protection/>
    </xf>
    <xf numFmtId="0" fontId="10" fillId="0" borderId="10" xfId="55" applyFont="1" applyBorder="1" applyAlignment="1">
      <alignment wrapText="1"/>
      <protection/>
    </xf>
    <xf numFmtId="0" fontId="19" fillId="0" borderId="11" xfId="55" applyFont="1" applyBorder="1" applyAlignment="1">
      <alignment horizontal="left" wrapText="1"/>
      <protection/>
    </xf>
    <xf numFmtId="186" fontId="8" fillId="0" borderId="10" xfId="54" applyNumberFormat="1" applyFont="1" applyFill="1" applyBorder="1" applyAlignment="1">
      <alignment horizontal="center" wrapText="1"/>
      <protection/>
    </xf>
    <xf numFmtId="49" fontId="8" fillId="0" borderId="10" xfId="54" applyNumberFormat="1" applyFont="1" applyFill="1" applyBorder="1" applyAlignment="1">
      <alignment horizontal="center" wrapText="1"/>
      <protection/>
    </xf>
    <xf numFmtId="186" fontId="13" fillId="0" borderId="10" xfId="54" applyNumberFormat="1" applyFont="1" applyFill="1" applyBorder="1" applyAlignment="1">
      <alignment horizontal="center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 applyAlignment="1">
      <alignment horizontal="center" wrapText="1"/>
      <protection/>
    </xf>
    <xf numFmtId="186" fontId="6" fillId="0" borderId="10" xfId="54" applyNumberFormat="1" applyFont="1" applyFill="1" applyBorder="1" applyAlignment="1">
      <alignment horizontal="center" wrapText="1"/>
      <protection/>
    </xf>
    <xf numFmtId="49" fontId="6" fillId="0" borderId="10" xfId="54" applyNumberFormat="1" applyFont="1" applyFill="1" applyBorder="1" applyAlignment="1">
      <alignment horizontal="center" wrapText="1"/>
      <protection/>
    </xf>
    <xf numFmtId="0" fontId="8" fillId="0" borderId="10" xfId="54" applyFont="1" applyFill="1" applyBorder="1">
      <alignment/>
      <protection/>
    </xf>
    <xf numFmtId="0" fontId="13" fillId="0" borderId="10" xfId="54" applyFont="1" applyFill="1" applyBorder="1" applyAlignment="1">
      <alignment horizontal="center" wrapText="1"/>
      <protection/>
    </xf>
    <xf numFmtId="0" fontId="13" fillId="0" borderId="10" xfId="54" applyFont="1" applyFill="1" applyBorder="1">
      <alignment/>
      <protection/>
    </xf>
    <xf numFmtId="186" fontId="16" fillId="0" borderId="10" xfId="54" applyNumberFormat="1" applyFont="1" applyFill="1" applyBorder="1" applyAlignment="1">
      <alignment horizontal="center" wrapText="1"/>
      <protection/>
    </xf>
    <xf numFmtId="49" fontId="16" fillId="0" borderId="10" xfId="54" applyNumberFormat="1" applyFont="1" applyFill="1" applyBorder="1" applyAlignment="1">
      <alignment horizontal="center" wrapText="1"/>
      <protection/>
    </xf>
    <xf numFmtId="0" fontId="16" fillId="0" borderId="10" xfId="54" applyFont="1" applyFill="1" applyBorder="1" applyAlignment="1">
      <alignment horizontal="center" wrapText="1"/>
      <protection/>
    </xf>
    <xf numFmtId="4" fontId="10" fillId="0" borderId="10" xfId="55" applyNumberFormat="1" applyFont="1" applyBorder="1" applyAlignment="1">
      <alignment horizontal="center"/>
      <protection/>
    </xf>
    <xf numFmtId="4" fontId="3" fillId="0" borderId="10" xfId="55" applyNumberFormat="1" applyFont="1" applyBorder="1" applyAlignment="1">
      <alignment horizontal="center"/>
      <protection/>
    </xf>
    <xf numFmtId="4" fontId="9" fillId="0" borderId="10" xfId="55" applyNumberFormat="1" applyFont="1" applyBorder="1" applyAlignment="1">
      <alignment horizontal="center"/>
      <protection/>
    </xf>
    <xf numFmtId="4" fontId="15" fillId="0" borderId="10" xfId="55" applyNumberFormat="1" applyFont="1" applyBorder="1" applyAlignment="1">
      <alignment horizontal="center"/>
      <protection/>
    </xf>
    <xf numFmtId="0" fontId="9" fillId="0" borderId="0" xfId="55" applyFont="1" applyBorder="1" applyAlignment="1">
      <alignment horizontal="left" wrapText="1"/>
      <protection/>
    </xf>
    <xf numFmtId="0" fontId="15" fillId="0" borderId="0" xfId="55" applyFont="1" applyBorder="1" applyAlignment="1">
      <alignment horizontal="center" wrapText="1"/>
      <protection/>
    </xf>
    <xf numFmtId="0" fontId="5" fillId="0" borderId="0" xfId="55" applyFont="1" applyBorder="1" applyAlignment="1">
      <alignment horizontal="center"/>
      <protection/>
    </xf>
    <xf numFmtId="0" fontId="15" fillId="0" borderId="0" xfId="55" applyFont="1" applyBorder="1" applyAlignment="1">
      <alignment horizontal="center"/>
      <protection/>
    </xf>
    <xf numFmtId="0" fontId="12" fillId="0" borderId="0" xfId="53" applyNumberFormat="1" applyFont="1" applyFill="1" applyBorder="1" applyAlignment="1" applyProtection="1">
      <alignment vertical="top"/>
      <protection/>
    </xf>
    <xf numFmtId="0" fontId="20" fillId="0" borderId="0" xfId="54" applyFont="1">
      <alignment/>
      <protection/>
    </xf>
    <xf numFmtId="0" fontId="20" fillId="0" borderId="0" xfId="54" applyFont="1" applyAlignment="1">
      <alignment wrapText="1"/>
      <protection/>
    </xf>
    <xf numFmtId="0" fontId="21" fillId="0" borderId="12" xfId="54" applyFont="1" applyBorder="1">
      <alignment/>
      <protection/>
    </xf>
    <xf numFmtId="0" fontId="5" fillId="0" borderId="12" xfId="54" applyFont="1" applyBorder="1" applyAlignment="1">
      <alignment/>
      <protection/>
    </xf>
    <xf numFmtId="0" fontId="5" fillId="0" borderId="12" xfId="54" applyFont="1" applyBorder="1" applyAlignment="1">
      <alignment horizontal="center"/>
      <protection/>
    </xf>
    <xf numFmtId="0" fontId="5" fillId="0" borderId="12" xfId="54" applyFont="1" applyBorder="1">
      <alignment/>
      <protection/>
    </xf>
    <xf numFmtId="0" fontId="5" fillId="0" borderId="12" xfId="53" applyFont="1" applyBorder="1" applyAlignment="1">
      <alignment vertical="center" wrapText="1"/>
    </xf>
    <xf numFmtId="0" fontId="5" fillId="0" borderId="12" xfId="53" applyFont="1" applyBorder="1" applyAlignment="1">
      <alignment horizontal="center" vertical="center" wrapText="1"/>
    </xf>
    <xf numFmtId="0" fontId="5" fillId="0" borderId="0" xfId="53" applyFont="1" applyAlignment="1">
      <alignment horizontal="center" vertical="center" wrapText="1"/>
    </xf>
    <xf numFmtId="0" fontId="20" fillId="0" borderId="0" xfId="53" applyNumberFormat="1" applyFont="1" applyFill="1" applyBorder="1" applyAlignment="1" applyProtection="1">
      <alignment horizontal="right" vertical="top"/>
      <protection/>
    </xf>
    <xf numFmtId="0" fontId="20" fillId="0" borderId="0" xfId="53" applyNumberFormat="1" applyFont="1" applyFill="1" applyBorder="1" applyAlignment="1" applyProtection="1">
      <alignment vertical="top"/>
      <protection/>
    </xf>
    <xf numFmtId="0" fontId="23" fillId="0" borderId="12" xfId="53" applyNumberFormat="1" applyFont="1" applyFill="1" applyBorder="1" applyAlignment="1" applyProtection="1">
      <alignment vertical="top"/>
      <protection/>
    </xf>
    <xf numFmtId="0" fontId="12" fillId="0" borderId="12" xfId="53" applyNumberFormat="1" applyFont="1" applyFill="1" applyBorder="1" applyAlignment="1" applyProtection="1">
      <alignment vertical="top"/>
      <protection/>
    </xf>
    <xf numFmtId="0" fontId="12" fillId="0" borderId="13" xfId="53" applyNumberFormat="1" applyFont="1" applyFill="1" applyBorder="1" applyAlignment="1" applyProtection="1">
      <alignment vertical="top"/>
      <protection/>
    </xf>
    <xf numFmtId="0" fontId="23" fillId="0" borderId="13" xfId="53" applyNumberFormat="1" applyFont="1" applyFill="1" applyBorder="1" applyAlignment="1" applyProtection="1">
      <alignment vertical="top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0" fontId="12" fillId="0" borderId="10" xfId="53" applyNumberFormat="1" applyFont="1" applyFill="1" applyBorder="1" applyAlignment="1" applyProtection="1">
      <alignment horizontal="center" vertical="center" wrapText="1"/>
      <protection/>
    </xf>
    <xf numFmtId="186" fontId="25" fillId="0" borderId="10" xfId="53" applyNumberFormat="1" applyFont="1" applyFill="1" applyBorder="1" applyAlignment="1" applyProtection="1">
      <alignment horizontal="center"/>
      <protection/>
    </xf>
    <xf numFmtId="0" fontId="25" fillId="0" borderId="10" xfId="53" applyNumberFormat="1" applyFont="1" applyFill="1" applyBorder="1" applyAlignment="1" applyProtection="1">
      <alignment/>
      <protection/>
    </xf>
    <xf numFmtId="3" fontId="25" fillId="0" borderId="10" xfId="53" applyNumberFormat="1" applyFont="1" applyFill="1" applyBorder="1" applyAlignment="1" applyProtection="1">
      <alignment/>
      <protection/>
    </xf>
    <xf numFmtId="186" fontId="26" fillId="0" borderId="10" xfId="53" applyNumberFormat="1" applyFont="1" applyFill="1" applyBorder="1" applyAlignment="1" applyProtection="1">
      <alignment horizontal="center"/>
      <protection/>
    </xf>
    <xf numFmtId="0" fontId="26" fillId="0" borderId="10" xfId="53" applyNumberFormat="1" applyFont="1" applyFill="1" applyBorder="1" applyAlignment="1" applyProtection="1">
      <alignment/>
      <protection/>
    </xf>
    <xf numFmtId="3" fontId="26" fillId="0" borderId="10" xfId="53" applyNumberFormat="1" applyFont="1" applyFill="1" applyBorder="1" applyAlignment="1" applyProtection="1">
      <alignment/>
      <protection/>
    </xf>
    <xf numFmtId="186" fontId="20" fillId="0" borderId="10" xfId="53" applyNumberFormat="1" applyFont="1" applyFill="1" applyBorder="1" applyAlignment="1" applyProtection="1">
      <alignment horizontal="center"/>
      <protection/>
    </xf>
    <xf numFmtId="0" fontId="20" fillId="0" borderId="10" xfId="53" applyNumberFormat="1" applyFont="1" applyFill="1" applyBorder="1" applyAlignment="1" applyProtection="1">
      <alignment/>
      <protection/>
    </xf>
    <xf numFmtId="3" fontId="20" fillId="0" borderId="10" xfId="53" applyNumberFormat="1" applyFont="1" applyFill="1" applyBorder="1" applyAlignment="1" applyProtection="1">
      <alignment/>
      <protection/>
    </xf>
    <xf numFmtId="0" fontId="20" fillId="0" borderId="10" xfId="53" applyNumberFormat="1" applyFont="1" applyFill="1" applyBorder="1" applyAlignment="1" applyProtection="1">
      <alignment horizontal="center"/>
      <protection/>
    </xf>
    <xf numFmtId="0" fontId="12" fillId="0" borderId="10" xfId="53" applyNumberFormat="1" applyFont="1" applyFill="1" applyBorder="1" applyAlignment="1" applyProtection="1">
      <alignment vertical="top"/>
      <protection/>
    </xf>
    <xf numFmtId="3" fontId="24" fillId="0" borderId="10" xfId="53" applyNumberFormat="1" applyFont="1" applyFill="1" applyBorder="1" applyAlignment="1" applyProtection="1">
      <alignment vertical="top"/>
      <protection/>
    </xf>
    <xf numFmtId="0" fontId="24" fillId="0" borderId="10" xfId="53" applyNumberFormat="1" applyFont="1" applyFill="1" applyBorder="1" applyAlignment="1" applyProtection="1">
      <alignment horizontal="center" vertical="top"/>
      <protection/>
    </xf>
    <xf numFmtId="3" fontId="12" fillId="0" borderId="0" xfId="53" applyNumberFormat="1" applyFont="1" applyFill="1" applyBorder="1" applyAlignment="1" applyProtection="1">
      <alignment vertical="top"/>
      <protection/>
    </xf>
    <xf numFmtId="3" fontId="20" fillId="0" borderId="10" xfId="53" applyNumberFormat="1" applyFont="1" applyFill="1" applyBorder="1" applyAlignment="1" applyProtection="1">
      <alignment vertical="top"/>
      <protection/>
    </xf>
    <xf numFmtId="3" fontId="25" fillId="0" borderId="10" xfId="53" applyNumberFormat="1" applyFont="1" applyFill="1" applyBorder="1" applyAlignment="1" applyProtection="1">
      <alignment vertical="top"/>
      <protection/>
    </xf>
    <xf numFmtId="186" fontId="8" fillId="13" borderId="10" xfId="54" applyNumberFormat="1" applyFont="1" applyFill="1" applyBorder="1" applyAlignment="1">
      <alignment horizontal="center" wrapText="1"/>
      <protection/>
    </xf>
    <xf numFmtId="49" fontId="8" fillId="13" borderId="10" xfId="54" applyNumberFormat="1" applyFont="1" applyFill="1" applyBorder="1" applyAlignment="1">
      <alignment horizontal="center" wrapText="1"/>
      <protection/>
    </xf>
    <xf numFmtId="0" fontId="6" fillId="13" borderId="10" xfId="54" applyFont="1" applyFill="1" applyBorder="1" applyAlignment="1">
      <alignment horizontal="center" wrapText="1"/>
      <protection/>
    </xf>
    <xf numFmtId="0" fontId="6" fillId="13" borderId="10" xfId="54" applyFont="1" applyFill="1" applyBorder="1" applyAlignment="1">
      <alignment wrapText="1"/>
      <protection/>
    </xf>
    <xf numFmtId="3" fontId="25" fillId="13" borderId="10" xfId="53" applyNumberFormat="1" applyFont="1" applyFill="1" applyBorder="1" applyAlignment="1" applyProtection="1">
      <alignment horizontal="center"/>
      <protection/>
    </xf>
    <xf numFmtId="3" fontId="25" fillId="0" borderId="10" xfId="53" applyNumberFormat="1" applyFont="1" applyFill="1" applyBorder="1" applyAlignment="1" applyProtection="1">
      <alignment horizontal="center"/>
      <protection/>
    </xf>
    <xf numFmtId="3" fontId="26" fillId="0" borderId="10" xfId="53" applyNumberFormat="1" applyFont="1" applyFill="1" applyBorder="1" applyAlignment="1" applyProtection="1">
      <alignment horizontal="center"/>
      <protection/>
    </xf>
    <xf numFmtId="3" fontId="20" fillId="0" borderId="10" xfId="53" applyNumberFormat="1" applyFont="1" applyFill="1" applyBorder="1" applyAlignment="1" applyProtection="1">
      <alignment horizontal="center"/>
      <protection/>
    </xf>
    <xf numFmtId="0" fontId="20" fillId="0" borderId="10" xfId="53" applyNumberFormat="1" applyFont="1" applyFill="1" applyBorder="1" applyAlignment="1" applyProtection="1">
      <alignment vertical="top"/>
      <protection/>
    </xf>
    <xf numFmtId="3" fontId="27" fillId="0" borderId="10" xfId="53" applyNumberFormat="1" applyFont="1" applyFill="1" applyBorder="1" applyAlignment="1" applyProtection="1">
      <alignment horizontal="center"/>
      <protection/>
    </xf>
    <xf numFmtId="0" fontId="8" fillId="13" borderId="10" xfId="54" applyFont="1" applyFill="1" applyBorder="1" applyAlignment="1">
      <alignment horizontal="center" wrapText="1"/>
      <protection/>
    </xf>
    <xf numFmtId="0" fontId="8" fillId="13" borderId="10" xfId="54" applyFont="1" applyFill="1" applyBorder="1">
      <alignment/>
      <protection/>
    </xf>
    <xf numFmtId="0" fontId="28" fillId="0" borderId="0" xfId="53" applyNumberFormat="1" applyFont="1" applyFill="1" applyBorder="1" applyAlignment="1" applyProtection="1">
      <alignment vertical="top"/>
      <protection/>
    </xf>
    <xf numFmtId="3" fontId="12" fillId="0" borderId="10" xfId="53" applyNumberFormat="1" applyFont="1" applyFill="1" applyBorder="1" applyAlignment="1" applyProtection="1">
      <alignment vertical="top"/>
      <protection/>
    </xf>
    <xf numFmtId="4" fontId="12" fillId="0" borderId="0" xfId="53" applyNumberFormat="1" applyFont="1" applyFill="1" applyBorder="1" applyAlignment="1" applyProtection="1">
      <alignment vertical="top"/>
      <protection/>
    </xf>
    <xf numFmtId="4" fontId="3" fillId="0" borderId="0" xfId="55" applyNumberFormat="1" applyFont="1" applyAlignment="1">
      <alignment horizontal="center"/>
      <protection/>
    </xf>
    <xf numFmtId="0" fontId="12" fillId="0" borderId="12" xfId="53" applyNumberFormat="1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left" wrapText="1"/>
    </xf>
    <xf numFmtId="0" fontId="24" fillId="0" borderId="0" xfId="53" applyNumberFormat="1" applyFont="1" applyFill="1" applyBorder="1" applyAlignment="1" applyProtection="1">
      <alignment vertical="top"/>
      <protection/>
    </xf>
    <xf numFmtId="3" fontId="8" fillId="13" borderId="10" xfId="54" applyNumberFormat="1" applyFont="1" applyFill="1" applyBorder="1">
      <alignment/>
      <protection/>
    </xf>
    <xf numFmtId="0" fontId="23" fillId="0" borderId="0" xfId="53" applyNumberFormat="1" applyFont="1" applyFill="1" applyBorder="1" applyAlignment="1" applyProtection="1">
      <alignment vertical="top"/>
      <protection/>
    </xf>
    <xf numFmtId="0" fontId="3" fillId="0" borderId="12" xfId="55" applyFont="1" applyBorder="1">
      <alignment/>
      <protection/>
    </xf>
    <xf numFmtId="0" fontId="0" fillId="0" borderId="10" xfId="0" applyFont="1" applyBorder="1" applyAlignment="1">
      <alignment wrapText="1"/>
    </xf>
    <xf numFmtId="0" fontId="25" fillId="0" borderId="10" xfId="53" applyNumberFormat="1" applyFont="1" applyFill="1" applyBorder="1" applyAlignment="1" applyProtection="1">
      <alignment horizontal="center"/>
      <protection/>
    </xf>
    <xf numFmtId="0" fontId="26" fillId="0" borderId="10" xfId="53" applyNumberFormat="1" applyFont="1" applyFill="1" applyBorder="1" applyAlignment="1" applyProtection="1">
      <alignment horizontal="center"/>
      <protection/>
    </xf>
    <xf numFmtId="0" fontId="9" fillId="0" borderId="0" xfId="55" applyFont="1" applyBorder="1" applyAlignment="1">
      <alignment horizontal="center" wrapText="1"/>
      <protection/>
    </xf>
    <xf numFmtId="0" fontId="3" fillId="0" borderId="0" xfId="55" applyFont="1" applyBorder="1" applyAlignment="1">
      <alignment horizontal="center"/>
      <protection/>
    </xf>
    <xf numFmtId="4" fontId="9" fillId="0" borderId="0" xfId="55" applyNumberFormat="1" applyFont="1" applyBorder="1" applyAlignment="1">
      <alignment horizontal="center"/>
      <protection/>
    </xf>
    <xf numFmtId="4" fontId="20" fillId="0" borderId="0" xfId="53" applyNumberFormat="1" applyFont="1" applyFill="1" applyBorder="1" applyAlignment="1" applyProtection="1">
      <alignment vertical="top"/>
      <protection/>
    </xf>
    <xf numFmtId="0" fontId="25" fillId="13" borderId="10" xfId="53" applyNumberFormat="1" applyFont="1" applyFill="1" applyBorder="1" applyAlignment="1" applyProtection="1">
      <alignment horizontal="center"/>
      <protection/>
    </xf>
    <xf numFmtId="4" fontId="79" fillId="0" borderId="10" xfId="55" applyNumberFormat="1" applyFont="1" applyFill="1" applyBorder="1" applyAlignment="1">
      <alignment horizontal="center" wrapText="1"/>
      <protection/>
    </xf>
    <xf numFmtId="4" fontId="29" fillId="0" borderId="0" xfId="53" applyNumberFormat="1" applyFont="1" applyFill="1" applyBorder="1" applyAlignment="1" applyProtection="1">
      <alignment vertical="top"/>
      <protection/>
    </xf>
    <xf numFmtId="186" fontId="6" fillId="0" borderId="10" xfId="54" applyNumberFormat="1" applyFont="1" applyBorder="1" applyAlignment="1">
      <alignment horizontal="center" wrapText="1"/>
      <protection/>
    </xf>
    <xf numFmtId="186" fontId="13" fillId="13" borderId="10" xfId="54" applyNumberFormat="1" applyFont="1" applyFill="1" applyBorder="1" applyAlignment="1">
      <alignment horizontal="center" wrapText="1"/>
      <protection/>
    </xf>
    <xf numFmtId="189" fontId="8" fillId="0" borderId="10" xfId="54" applyNumberFormat="1" applyFont="1" applyBorder="1" applyAlignment="1">
      <alignment horizontal="center" wrapText="1"/>
      <protection/>
    </xf>
    <xf numFmtId="189" fontId="13" fillId="0" borderId="10" xfId="54" applyNumberFormat="1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186" fontId="16" fillId="0" borderId="10" xfId="54" applyNumberFormat="1" applyFont="1" applyBorder="1" applyAlignment="1">
      <alignment horizontal="center" wrapText="1"/>
      <protection/>
    </xf>
    <xf numFmtId="189" fontId="6" fillId="0" borderId="10" xfId="54" applyNumberFormat="1" applyFont="1" applyBorder="1" applyAlignment="1">
      <alignment horizontal="center" wrapText="1"/>
      <protection/>
    </xf>
    <xf numFmtId="0" fontId="6" fillId="0" borderId="10" xfId="54" applyFont="1" applyBorder="1" applyAlignment="1">
      <alignment horizontal="center" wrapText="1"/>
      <protection/>
    </xf>
    <xf numFmtId="189" fontId="8" fillId="13" borderId="10" xfId="54" applyNumberFormat="1" applyFont="1" applyFill="1" applyBorder="1" applyAlignment="1">
      <alignment horizontal="center" wrapText="1"/>
      <protection/>
    </xf>
    <xf numFmtId="3" fontId="8" fillId="13" borderId="10" xfId="54" applyNumberFormat="1" applyFont="1" applyFill="1" applyBorder="1" applyAlignment="1">
      <alignment horizontal="center"/>
      <protection/>
    </xf>
    <xf numFmtId="0" fontId="5" fillId="0" borderId="10" xfId="55" applyFont="1" applyBorder="1" applyAlignment="1">
      <alignment horizontal="left" wrapText="1"/>
      <protection/>
    </xf>
    <xf numFmtId="4" fontId="10" fillId="0" borderId="10" xfId="55" applyNumberFormat="1" applyFont="1" applyFill="1" applyBorder="1" applyAlignment="1">
      <alignment horizontal="center" wrapText="1"/>
      <protection/>
    </xf>
    <xf numFmtId="189" fontId="25" fillId="0" borderId="10" xfId="53" applyNumberFormat="1" applyFont="1" applyFill="1" applyBorder="1" applyAlignment="1" applyProtection="1">
      <alignment horizontal="center"/>
      <protection/>
    </xf>
    <xf numFmtId="189" fontId="20" fillId="0" borderId="10" xfId="53" applyNumberFormat="1" applyFont="1" applyFill="1" applyBorder="1" applyAlignment="1" applyProtection="1">
      <alignment horizontal="center"/>
      <protection/>
    </xf>
    <xf numFmtId="4" fontId="80" fillId="0" borderId="10" xfId="55" applyNumberFormat="1" applyFont="1" applyFill="1" applyBorder="1" applyAlignment="1">
      <alignment horizontal="center" wrapText="1"/>
      <protection/>
    </xf>
    <xf numFmtId="3" fontId="26" fillId="33" borderId="10" xfId="53" applyNumberFormat="1" applyFont="1" applyFill="1" applyBorder="1" applyAlignment="1" applyProtection="1">
      <alignment horizontal="center"/>
      <protection/>
    </xf>
    <xf numFmtId="3" fontId="25" fillId="33" borderId="10" xfId="53" applyNumberFormat="1" applyFont="1" applyFill="1" applyBorder="1" applyAlignment="1" applyProtection="1">
      <alignment horizontal="center"/>
      <protection/>
    </xf>
    <xf numFmtId="3" fontId="20" fillId="33" borderId="10" xfId="53" applyNumberFormat="1" applyFont="1" applyFill="1" applyBorder="1" applyAlignment="1" applyProtection="1">
      <alignment horizontal="center"/>
      <protection/>
    </xf>
    <xf numFmtId="4" fontId="20" fillId="33" borderId="10" xfId="53" applyNumberFormat="1" applyFont="1" applyFill="1" applyBorder="1" applyAlignment="1" applyProtection="1">
      <alignment vertical="top"/>
      <protection/>
    </xf>
    <xf numFmtId="3" fontId="20" fillId="33" borderId="10" xfId="53" applyNumberFormat="1" applyFont="1" applyFill="1" applyBorder="1" applyAlignment="1" applyProtection="1">
      <alignment vertical="top"/>
      <protection/>
    </xf>
    <xf numFmtId="4" fontId="81" fillId="0" borderId="10" xfId="55" applyNumberFormat="1" applyFont="1" applyBorder="1" applyAlignment="1">
      <alignment horizontal="center"/>
      <protection/>
    </xf>
    <xf numFmtId="0" fontId="82" fillId="0" borderId="10" xfId="53" applyNumberFormat="1" applyFont="1" applyFill="1" applyBorder="1" applyAlignment="1" applyProtection="1">
      <alignment horizontal="center" vertical="top"/>
      <protection/>
    </xf>
    <xf numFmtId="3" fontId="25" fillId="13" borderId="10" xfId="53" applyNumberFormat="1" applyFont="1" applyFill="1" applyBorder="1" applyAlignment="1" applyProtection="1">
      <alignment vertical="top"/>
      <protection/>
    </xf>
    <xf numFmtId="0" fontId="20" fillId="0" borderId="10" xfId="53" applyNumberFormat="1" applyFont="1" applyFill="1" applyBorder="1" applyAlignment="1" applyProtection="1">
      <alignment horizontal="center" vertical="top"/>
      <protection/>
    </xf>
    <xf numFmtId="3" fontId="25" fillId="0" borderId="10" xfId="53" applyNumberFormat="1" applyFont="1" applyFill="1" applyBorder="1" applyAlignment="1" applyProtection="1">
      <alignment horizontal="right" vertical="top"/>
      <protection/>
    </xf>
    <xf numFmtId="0" fontId="25" fillId="0" borderId="10" xfId="53" applyNumberFormat="1" applyFont="1" applyFill="1" applyBorder="1" applyAlignment="1" applyProtection="1">
      <alignment horizontal="center" vertical="top"/>
      <protection/>
    </xf>
    <xf numFmtId="0" fontId="25" fillId="0" borderId="10" xfId="53" applyNumberFormat="1" applyFont="1" applyFill="1" applyBorder="1" applyAlignment="1" applyProtection="1">
      <alignment horizontal="right" vertical="top"/>
      <protection/>
    </xf>
    <xf numFmtId="0" fontId="25" fillId="0" borderId="10" xfId="53" applyNumberFormat="1" applyFont="1" applyFill="1" applyBorder="1" applyAlignment="1" applyProtection="1">
      <alignment horizontal="center" vertical="center"/>
      <protection/>
    </xf>
    <xf numFmtId="186" fontId="6" fillId="13" borderId="10" xfId="54" applyNumberFormat="1" applyFont="1" applyFill="1" applyBorder="1" applyAlignment="1">
      <alignment horizontal="center" wrapText="1"/>
      <protection/>
    </xf>
    <xf numFmtId="4" fontId="3" fillId="0" borderId="10" xfId="0" applyNumberFormat="1" applyFont="1" applyFill="1" applyBorder="1" applyAlignment="1">
      <alignment horizontal="center" wrapText="1"/>
    </xf>
    <xf numFmtId="4" fontId="83" fillId="0" borderId="0" xfId="55" applyNumberFormat="1" applyFont="1" applyBorder="1" applyAlignment="1">
      <alignment horizontal="center" wrapText="1"/>
      <protection/>
    </xf>
    <xf numFmtId="4" fontId="84" fillId="0" borderId="10" xfId="55" applyNumberFormat="1" applyFont="1" applyFill="1" applyBorder="1" applyAlignment="1">
      <alignment horizontal="center" wrapText="1"/>
      <protection/>
    </xf>
    <xf numFmtId="4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/>
      <protection/>
    </xf>
    <xf numFmtId="3" fontId="5" fillId="0" borderId="10" xfId="55" applyNumberFormat="1" applyFont="1" applyBorder="1" applyAlignment="1">
      <alignment horizontal="center" wrapText="1"/>
      <protection/>
    </xf>
    <xf numFmtId="4" fontId="5" fillId="33" borderId="10" xfId="55" applyNumberFormat="1" applyFont="1" applyFill="1" applyBorder="1" applyAlignment="1">
      <alignment horizontal="center"/>
      <protection/>
    </xf>
    <xf numFmtId="3" fontId="3" fillId="0" borderId="10" xfId="55" applyNumberFormat="1" applyFont="1" applyBorder="1" applyAlignment="1">
      <alignment horizontal="center"/>
      <protection/>
    </xf>
    <xf numFmtId="0" fontId="5" fillId="0" borderId="0" xfId="55" applyFont="1" applyBorder="1" applyAlignment="1">
      <alignment horizontal="center" wrapText="1"/>
      <protection/>
    </xf>
    <xf numFmtId="4" fontId="9" fillId="0" borderId="0" xfId="55" applyNumberFormat="1" applyFont="1" applyBorder="1" applyAlignment="1">
      <alignment horizontal="center" wrapText="1"/>
      <protection/>
    </xf>
    <xf numFmtId="4" fontId="3" fillId="33" borderId="10" xfId="55" applyNumberFormat="1" applyFont="1" applyFill="1" applyBorder="1" applyAlignment="1">
      <alignment horizontal="center" wrapText="1"/>
      <protection/>
    </xf>
    <xf numFmtId="3" fontId="5" fillId="33" borderId="10" xfId="55" applyNumberFormat="1" applyFont="1" applyFill="1" applyBorder="1" applyAlignment="1">
      <alignment horizontal="center"/>
      <protection/>
    </xf>
    <xf numFmtId="0" fontId="3" fillId="33" borderId="0" xfId="55" applyFont="1" applyFill="1" applyAlignment="1">
      <alignment/>
      <protection/>
    </xf>
    <xf numFmtId="0" fontId="3" fillId="33" borderId="0" xfId="55" applyFont="1" applyFill="1">
      <alignment/>
      <protection/>
    </xf>
    <xf numFmtId="0" fontId="9" fillId="0" borderId="0" xfId="55" applyFont="1" applyFill="1" applyBorder="1" applyAlignment="1">
      <alignment horizontal="left"/>
      <protection/>
    </xf>
    <xf numFmtId="2" fontId="15" fillId="0" borderId="0" xfId="55" applyNumberFormat="1" applyFont="1" applyBorder="1" applyAlignment="1">
      <alignment horizontal="center"/>
      <protection/>
    </xf>
    <xf numFmtId="4" fontId="10" fillId="33" borderId="10" xfId="55" applyNumberFormat="1" applyFont="1" applyFill="1" applyBorder="1" applyAlignment="1">
      <alignment horizontal="center" wrapText="1"/>
      <protection/>
    </xf>
    <xf numFmtId="0" fontId="26" fillId="33" borderId="10" xfId="53" applyNumberFormat="1" applyFont="1" applyFill="1" applyBorder="1" applyAlignment="1" applyProtection="1">
      <alignment horizontal="center"/>
      <protection/>
    </xf>
    <xf numFmtId="0" fontId="25" fillId="33" borderId="10" xfId="53" applyNumberFormat="1" applyFont="1" applyFill="1" applyBorder="1" applyAlignment="1" applyProtection="1">
      <alignment horizontal="center"/>
      <protection/>
    </xf>
    <xf numFmtId="0" fontId="20" fillId="33" borderId="10" xfId="53" applyNumberFormat="1" applyFont="1" applyFill="1" applyBorder="1" applyAlignment="1" applyProtection="1">
      <alignment horizontal="center"/>
      <protection/>
    </xf>
    <xf numFmtId="0" fontId="25" fillId="0" borderId="10" xfId="53" applyNumberFormat="1" applyFont="1" applyFill="1" applyBorder="1" applyAlignment="1" applyProtection="1">
      <alignment vertical="top"/>
      <protection/>
    </xf>
    <xf numFmtId="4" fontId="20" fillId="0" borderId="10" xfId="53" applyNumberFormat="1" applyFont="1" applyFill="1" applyBorder="1" applyAlignment="1" applyProtection="1">
      <alignment horizontal="center"/>
      <protection/>
    </xf>
    <xf numFmtId="0" fontId="12" fillId="33" borderId="10" xfId="53" applyNumberFormat="1" applyFont="1" applyFill="1" applyBorder="1" applyAlignment="1" applyProtection="1">
      <alignment vertical="top"/>
      <protection/>
    </xf>
    <xf numFmtId="0" fontId="6" fillId="13" borderId="10" xfId="54" applyFont="1" applyFill="1" applyBorder="1">
      <alignment/>
      <protection/>
    </xf>
    <xf numFmtId="3" fontId="20" fillId="13" borderId="10" xfId="53" applyNumberFormat="1" applyFont="1" applyFill="1" applyBorder="1" applyAlignment="1" applyProtection="1">
      <alignment horizontal="center"/>
      <protection/>
    </xf>
    <xf numFmtId="49" fontId="13" fillId="13" borderId="10" xfId="54" applyNumberFormat="1" applyFont="1" applyFill="1" applyBorder="1" applyAlignment="1">
      <alignment horizontal="center" wrapText="1"/>
      <protection/>
    </xf>
    <xf numFmtId="4" fontId="12" fillId="0" borderId="10" xfId="53" applyNumberFormat="1" applyFont="1" applyFill="1" applyBorder="1" applyAlignment="1" applyProtection="1">
      <alignment vertical="top"/>
      <protection/>
    </xf>
    <xf numFmtId="3" fontId="26" fillId="13" borderId="10" xfId="53" applyNumberFormat="1" applyFont="1" applyFill="1" applyBorder="1" applyAlignment="1" applyProtection="1">
      <alignment horizontal="center"/>
      <protection/>
    </xf>
    <xf numFmtId="3" fontId="25" fillId="33" borderId="10" xfId="53" applyNumberFormat="1" applyFont="1" applyFill="1" applyBorder="1" applyAlignment="1" applyProtection="1">
      <alignment vertical="top"/>
      <protection/>
    </xf>
    <xf numFmtId="189" fontId="26" fillId="0" borderId="10" xfId="53" applyNumberFormat="1" applyFont="1" applyFill="1" applyBorder="1" applyAlignment="1" applyProtection="1">
      <alignment horizontal="center"/>
      <protection/>
    </xf>
    <xf numFmtId="3" fontId="26" fillId="33" borderId="10" xfId="53" applyNumberFormat="1" applyFont="1" applyFill="1" applyBorder="1" applyAlignment="1" applyProtection="1">
      <alignment/>
      <protection/>
    </xf>
    <xf numFmtId="186" fontId="25" fillId="13" borderId="10" xfId="53" applyNumberFormat="1" applyFont="1" applyFill="1" applyBorder="1" applyAlignment="1" applyProtection="1">
      <alignment horizontal="center"/>
      <protection/>
    </xf>
    <xf numFmtId="189" fontId="25" fillId="13" borderId="10" xfId="53" applyNumberFormat="1" applyFont="1" applyFill="1" applyBorder="1" applyAlignment="1" applyProtection="1">
      <alignment horizontal="center"/>
      <protection/>
    </xf>
    <xf numFmtId="0" fontId="25" fillId="13" borderId="10" xfId="53" applyNumberFormat="1" applyFont="1" applyFill="1" applyBorder="1" applyAlignment="1" applyProtection="1">
      <alignment/>
      <protection/>
    </xf>
    <xf numFmtId="3" fontId="25" fillId="13" borderId="10" xfId="53" applyNumberFormat="1" applyFont="1" applyFill="1" applyBorder="1" applyAlignment="1" applyProtection="1">
      <alignment/>
      <protection/>
    </xf>
    <xf numFmtId="3" fontId="20" fillId="33" borderId="10" xfId="53" applyNumberFormat="1" applyFont="1" applyFill="1" applyBorder="1" applyAlignment="1" applyProtection="1">
      <alignment/>
      <protection/>
    </xf>
    <xf numFmtId="0" fontId="20" fillId="33" borderId="10" xfId="53" applyNumberFormat="1" applyFont="1" applyFill="1" applyBorder="1" applyAlignment="1" applyProtection="1">
      <alignment/>
      <protection/>
    </xf>
    <xf numFmtId="0" fontId="26" fillId="33" borderId="10" xfId="53" applyNumberFormat="1" applyFont="1" applyFill="1" applyBorder="1" applyAlignment="1" applyProtection="1">
      <alignment/>
      <protection/>
    </xf>
    <xf numFmtId="3" fontId="25" fillId="33" borderId="10" xfId="53" applyNumberFormat="1" applyFont="1" applyFill="1" applyBorder="1" applyAlignment="1" applyProtection="1">
      <alignment/>
      <protection/>
    </xf>
    <xf numFmtId="0" fontId="24" fillId="0" borderId="10" xfId="53" applyNumberFormat="1" applyFont="1" applyFill="1" applyBorder="1" applyAlignment="1" applyProtection="1">
      <alignment vertical="top"/>
      <protection/>
    </xf>
    <xf numFmtId="0" fontId="25" fillId="33" borderId="10" xfId="53" applyNumberFormat="1" applyFont="1" applyFill="1" applyBorder="1" applyAlignment="1" applyProtection="1">
      <alignment vertical="top"/>
      <protection/>
    </xf>
    <xf numFmtId="0" fontId="20" fillId="33" borderId="10" xfId="53" applyNumberFormat="1" applyFont="1" applyFill="1" applyBorder="1" applyAlignment="1" applyProtection="1">
      <alignment vertical="top"/>
      <protection/>
    </xf>
    <xf numFmtId="3" fontId="27" fillId="33" borderId="10" xfId="53" applyNumberFormat="1" applyFont="1" applyFill="1" applyBorder="1" applyAlignment="1" applyProtection="1">
      <alignment horizontal="center"/>
      <protection/>
    </xf>
    <xf numFmtId="4" fontId="25" fillId="33" borderId="10" xfId="53" applyNumberFormat="1" applyFont="1" applyFill="1" applyBorder="1" applyAlignment="1" applyProtection="1">
      <alignment horizontal="center"/>
      <protection/>
    </xf>
    <xf numFmtId="4" fontId="9" fillId="33" borderId="10" xfId="55" applyNumberFormat="1" applyFont="1" applyFill="1" applyBorder="1" applyAlignment="1">
      <alignment horizontal="center" wrapText="1"/>
      <protection/>
    </xf>
    <xf numFmtId="0" fontId="9" fillId="33" borderId="10" xfId="55" applyFont="1" applyFill="1" applyBorder="1">
      <alignment/>
      <protection/>
    </xf>
    <xf numFmtId="4" fontId="10" fillId="33" borderId="10" xfId="55" applyNumberFormat="1" applyFont="1" applyFill="1" applyBorder="1" applyAlignment="1">
      <alignment horizontal="center"/>
      <protection/>
    </xf>
    <xf numFmtId="2" fontId="15" fillId="33" borderId="10" xfId="55" applyNumberFormat="1" applyFont="1" applyFill="1" applyBorder="1" applyAlignment="1">
      <alignment horizontal="center"/>
      <protection/>
    </xf>
    <xf numFmtId="4" fontId="9" fillId="33" borderId="10" xfId="55" applyNumberFormat="1" applyFont="1" applyFill="1" applyBorder="1" applyAlignment="1">
      <alignment horizontal="center"/>
      <protection/>
    </xf>
    <xf numFmtId="3" fontId="15" fillId="33" borderId="10" xfId="55" applyNumberFormat="1" applyFont="1" applyFill="1" applyBorder="1" applyAlignment="1">
      <alignment horizontal="center"/>
      <protection/>
    </xf>
    <xf numFmtId="4" fontId="5" fillId="33" borderId="10" xfId="55" applyNumberFormat="1" applyFont="1" applyFill="1" applyBorder="1" applyAlignment="1">
      <alignment horizontal="center" wrapText="1"/>
      <protection/>
    </xf>
    <xf numFmtId="0" fontId="8" fillId="0" borderId="11" xfId="54" applyFont="1" applyFill="1" applyBorder="1" applyAlignment="1">
      <alignment horizontal="left" wrapText="1"/>
      <protection/>
    </xf>
    <xf numFmtId="0" fontId="8" fillId="0" borderId="13" xfId="54" applyFont="1" applyFill="1" applyBorder="1" applyAlignment="1">
      <alignment horizontal="left" wrapText="1"/>
      <protection/>
    </xf>
    <xf numFmtId="0" fontId="8" fillId="0" borderId="14" xfId="54" applyFont="1" applyFill="1" applyBorder="1" applyAlignment="1">
      <alignment horizontal="left" wrapText="1"/>
      <protection/>
    </xf>
    <xf numFmtId="0" fontId="13" fillId="0" borderId="11" xfId="54" applyFont="1" applyFill="1" applyBorder="1" applyAlignment="1">
      <alignment horizontal="left" wrapText="1"/>
      <protection/>
    </xf>
    <xf numFmtId="0" fontId="13" fillId="0" borderId="13" xfId="54" applyFont="1" applyFill="1" applyBorder="1" applyAlignment="1">
      <alignment horizontal="left" wrapText="1"/>
      <protection/>
    </xf>
    <xf numFmtId="0" fontId="13" fillId="0" borderId="14" xfId="54" applyFont="1" applyFill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left" wrapText="1"/>
      <protection/>
    </xf>
    <xf numFmtId="0" fontId="6" fillId="0" borderId="13" xfId="54" applyFont="1" applyFill="1" applyBorder="1" applyAlignment="1">
      <alignment horizontal="left" wrapText="1"/>
      <protection/>
    </xf>
    <xf numFmtId="0" fontId="6" fillId="0" borderId="14" xfId="54" applyFont="1" applyFill="1" applyBorder="1" applyAlignment="1">
      <alignment horizontal="left" wrapText="1"/>
      <protection/>
    </xf>
    <xf numFmtId="0" fontId="8" fillId="13" borderId="11" xfId="54" applyFont="1" applyFill="1" applyBorder="1" applyAlignment="1">
      <alignment horizontal="left" wrapText="1"/>
      <protection/>
    </xf>
    <xf numFmtId="0" fontId="8" fillId="13" borderId="13" xfId="54" applyFont="1" applyFill="1" applyBorder="1" applyAlignment="1">
      <alignment horizontal="left" wrapText="1"/>
      <protection/>
    </xf>
    <xf numFmtId="0" fontId="8" fillId="13" borderId="14" xfId="54" applyFont="1" applyFill="1" applyBorder="1" applyAlignment="1">
      <alignment horizontal="left" wrapText="1"/>
      <protection/>
    </xf>
    <xf numFmtId="0" fontId="6" fillId="0" borderId="11" xfId="54" applyFont="1" applyFill="1" applyBorder="1" applyAlignment="1">
      <alignment horizontal="left"/>
      <protection/>
    </xf>
    <xf numFmtId="0" fontId="6" fillId="0" borderId="13" xfId="54" applyFont="1" applyFill="1" applyBorder="1" applyAlignment="1">
      <alignment horizontal="left"/>
      <protection/>
    </xf>
    <xf numFmtId="0" fontId="6" fillId="0" borderId="14" xfId="54" applyFont="1" applyFill="1" applyBorder="1" applyAlignment="1">
      <alignment horizontal="left"/>
      <protection/>
    </xf>
    <xf numFmtId="0" fontId="13" fillId="0" borderId="11" xfId="54" applyFont="1" applyBorder="1" applyAlignment="1">
      <alignment horizontal="left" wrapText="1"/>
      <protection/>
    </xf>
    <xf numFmtId="0" fontId="13" fillId="0" borderId="13" xfId="54" applyFont="1" applyBorder="1" applyAlignment="1">
      <alignment horizontal="left" wrapText="1"/>
      <protection/>
    </xf>
    <xf numFmtId="0" fontId="13" fillId="0" borderId="14" xfId="54" applyFont="1" applyBorder="1" applyAlignment="1">
      <alignment horizontal="left" wrapText="1"/>
      <protection/>
    </xf>
    <xf numFmtId="0" fontId="8" fillId="0" borderId="11" xfId="54" applyFont="1" applyBorder="1" applyAlignment="1">
      <alignment horizontal="left" wrapText="1"/>
      <protection/>
    </xf>
    <xf numFmtId="0" fontId="8" fillId="0" borderId="13" xfId="54" applyFont="1" applyBorder="1" applyAlignment="1">
      <alignment horizontal="left" wrapText="1"/>
      <protection/>
    </xf>
    <xf numFmtId="0" fontId="8" fillId="0" borderId="14" xfId="54" applyFont="1" applyBorder="1" applyAlignment="1">
      <alignment horizontal="left" wrapText="1"/>
      <protection/>
    </xf>
    <xf numFmtId="0" fontId="20" fillId="0" borderId="0" xfId="54" applyFont="1" applyAlignment="1">
      <alignment horizontal="left" wrapText="1"/>
      <protection/>
    </xf>
    <xf numFmtId="0" fontId="0" fillId="0" borderId="0" xfId="53" applyNumberFormat="1" applyFont="1" applyFill="1" applyBorder="1" applyAlignment="1" applyProtection="1">
      <alignment horizontal="center" vertical="top"/>
      <protection/>
    </xf>
    <xf numFmtId="0" fontId="6" fillId="0" borderId="15" xfId="54" applyFont="1" applyBorder="1" applyAlignment="1">
      <alignment horizontal="center" vertical="top"/>
      <protection/>
    </xf>
    <xf numFmtId="0" fontId="6" fillId="0" borderId="15" xfId="53" applyFont="1" applyBorder="1" applyAlignment="1">
      <alignment horizontal="center" vertical="top" wrapText="1"/>
    </xf>
    <xf numFmtId="0" fontId="22" fillId="0" borderId="12" xfId="53" applyFont="1" applyBorder="1" applyAlignment="1">
      <alignment horizontal="center" vertical="center"/>
    </xf>
    <xf numFmtId="0" fontId="5" fillId="0" borderId="0" xfId="54" applyFont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5" fillId="0" borderId="0" xfId="53" applyFont="1" applyAlignment="1">
      <alignment horizontal="center" wrapText="1"/>
    </xf>
    <xf numFmtId="187" fontId="4" fillId="0" borderId="11" xfId="54" applyNumberFormat="1" applyFont="1" applyBorder="1" applyAlignment="1">
      <alignment horizontal="center"/>
      <protection/>
    </xf>
    <xf numFmtId="187" fontId="4" fillId="0" borderId="14" xfId="54" applyNumberFormat="1" applyFont="1" applyBorder="1" applyAlignment="1">
      <alignment horizontal="center"/>
      <protection/>
    </xf>
    <xf numFmtId="0" fontId="12" fillId="0" borderId="0" xfId="53" applyNumberFormat="1" applyFont="1" applyFill="1" applyBorder="1" applyAlignment="1" applyProtection="1">
      <alignment horizontal="center" vertical="top" wrapText="1"/>
      <protection/>
    </xf>
    <xf numFmtId="14" fontId="12" fillId="0" borderId="11" xfId="53" applyNumberFormat="1" applyFont="1" applyFill="1" applyBorder="1" applyAlignment="1" applyProtection="1">
      <alignment horizontal="center" vertical="top"/>
      <protection/>
    </xf>
    <xf numFmtId="0" fontId="12" fillId="0" borderId="14" xfId="53" applyNumberFormat="1" applyFont="1" applyFill="1" applyBorder="1" applyAlignment="1" applyProtection="1">
      <alignment horizontal="center" vertical="top"/>
      <protection/>
    </xf>
    <xf numFmtId="0" fontId="12" fillId="0" borderId="11" xfId="53" applyNumberFormat="1" applyFont="1" applyFill="1" applyBorder="1" applyAlignment="1" applyProtection="1">
      <alignment horizontal="center" vertical="top"/>
      <protection/>
    </xf>
    <xf numFmtId="0" fontId="23" fillId="0" borderId="15" xfId="53" applyNumberFormat="1" applyFont="1" applyFill="1" applyBorder="1" applyAlignment="1" applyProtection="1">
      <alignment horizontal="center" vertical="center" wrapText="1"/>
      <protection/>
    </xf>
    <xf numFmtId="0" fontId="23" fillId="0" borderId="12" xfId="53" applyNumberFormat="1" applyFont="1" applyFill="1" applyBorder="1" applyAlignment="1" applyProtection="1">
      <alignment horizontal="center" vertical="top" wrapText="1"/>
      <protection/>
    </xf>
    <xf numFmtId="0" fontId="24" fillId="0" borderId="0" xfId="53" applyNumberFormat="1" applyFont="1" applyFill="1" applyBorder="1" applyAlignment="1" applyProtection="1">
      <alignment horizontal="center" vertical="top"/>
      <protection/>
    </xf>
    <xf numFmtId="0" fontId="12" fillId="0" borderId="10" xfId="53" applyNumberFormat="1" applyFont="1" applyFill="1" applyBorder="1" applyAlignment="1" applyProtection="1">
      <alignment horizontal="center" vertical="top" wrapText="1"/>
      <protection/>
    </xf>
    <xf numFmtId="0" fontId="12" fillId="0" borderId="16" xfId="53" applyNumberFormat="1" applyFont="1" applyFill="1" applyBorder="1" applyAlignment="1" applyProtection="1">
      <alignment horizontal="center" vertical="center" wrapText="1"/>
      <protection/>
    </xf>
    <xf numFmtId="0" fontId="12" fillId="0" borderId="17" xfId="53" applyNumberFormat="1" applyFont="1" applyFill="1" applyBorder="1" applyAlignment="1" applyProtection="1">
      <alignment horizontal="center" vertical="center" wrapText="1"/>
      <protection/>
    </xf>
    <xf numFmtId="0" fontId="12" fillId="0" borderId="18" xfId="53" applyNumberFormat="1" applyFont="1" applyFill="1" applyBorder="1" applyAlignment="1" applyProtection="1">
      <alignment horizontal="center" vertical="center" wrapText="1"/>
      <protection/>
    </xf>
    <xf numFmtId="0" fontId="12" fillId="0" borderId="10" xfId="53" applyNumberFormat="1" applyFont="1" applyFill="1" applyBorder="1" applyAlignment="1" applyProtection="1">
      <alignment horizontal="center" vertical="top"/>
      <protection/>
    </xf>
    <xf numFmtId="0" fontId="12" fillId="0" borderId="11" xfId="53" applyNumberFormat="1" applyFont="1" applyFill="1" applyBorder="1" applyAlignment="1" applyProtection="1">
      <alignment horizontal="center" vertical="top" wrapText="1"/>
      <protection/>
    </xf>
    <xf numFmtId="0" fontId="12" fillId="0" borderId="13" xfId="53" applyNumberFormat="1" applyFont="1" applyFill="1" applyBorder="1" applyAlignment="1" applyProtection="1">
      <alignment horizontal="center" vertical="top" wrapText="1"/>
      <protection/>
    </xf>
    <xf numFmtId="0" fontId="12" fillId="0" borderId="14" xfId="53" applyNumberFormat="1" applyFont="1" applyFill="1" applyBorder="1" applyAlignment="1" applyProtection="1">
      <alignment horizontal="center" vertical="top" wrapText="1"/>
      <protection/>
    </xf>
    <xf numFmtId="0" fontId="12" fillId="0" borderId="19" xfId="53" applyNumberFormat="1" applyFont="1" applyFill="1" applyBorder="1" applyAlignment="1" applyProtection="1">
      <alignment horizontal="center" vertical="center"/>
      <protection/>
    </xf>
    <xf numFmtId="0" fontId="12" fillId="0" borderId="15" xfId="53" applyNumberFormat="1" applyFont="1" applyFill="1" applyBorder="1" applyAlignment="1" applyProtection="1">
      <alignment horizontal="center" vertical="center"/>
      <protection/>
    </xf>
    <xf numFmtId="0" fontId="12" fillId="0" borderId="20" xfId="53" applyNumberFormat="1" applyFont="1" applyFill="1" applyBorder="1" applyAlignment="1" applyProtection="1">
      <alignment horizontal="center" vertical="center"/>
      <protection/>
    </xf>
    <xf numFmtId="0" fontId="12" fillId="0" borderId="21" xfId="53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center" vertical="center"/>
      <protection/>
    </xf>
    <xf numFmtId="0" fontId="12" fillId="0" borderId="22" xfId="53" applyNumberFormat="1" applyFont="1" applyFill="1" applyBorder="1" applyAlignment="1" applyProtection="1">
      <alignment horizontal="center" vertical="center"/>
      <protection/>
    </xf>
    <xf numFmtId="0" fontId="12" fillId="0" borderId="23" xfId="53" applyNumberFormat="1" applyFont="1" applyFill="1" applyBorder="1" applyAlignment="1" applyProtection="1">
      <alignment horizontal="center" vertical="center"/>
      <protection/>
    </xf>
    <xf numFmtId="0" fontId="12" fillId="0" borderId="12" xfId="53" applyNumberFormat="1" applyFont="1" applyFill="1" applyBorder="1" applyAlignment="1" applyProtection="1">
      <alignment horizontal="center" vertical="center"/>
      <protection/>
    </xf>
    <xf numFmtId="0" fontId="12" fillId="0" borderId="24" xfId="53" applyNumberFormat="1" applyFont="1" applyFill="1" applyBorder="1" applyAlignment="1" applyProtection="1">
      <alignment horizontal="center" vertical="center"/>
      <protection/>
    </xf>
    <xf numFmtId="0" fontId="12" fillId="0" borderId="16" xfId="53" applyNumberFormat="1" applyFont="1" applyFill="1" applyBorder="1" applyAlignment="1" applyProtection="1">
      <alignment horizontal="center" vertical="top" wrapText="1"/>
      <protection/>
    </xf>
    <xf numFmtId="0" fontId="12" fillId="0" borderId="17" xfId="53" applyNumberFormat="1" applyFont="1" applyFill="1" applyBorder="1" applyAlignment="1" applyProtection="1">
      <alignment horizontal="center" vertical="top" wrapText="1"/>
      <protection/>
    </xf>
    <xf numFmtId="0" fontId="12" fillId="0" borderId="18" xfId="53" applyNumberFormat="1" applyFont="1" applyFill="1" applyBorder="1" applyAlignment="1" applyProtection="1">
      <alignment horizontal="center" vertical="top" wrapText="1"/>
      <protection/>
    </xf>
    <xf numFmtId="0" fontId="12" fillId="0" borderId="13" xfId="53" applyNumberFormat="1" applyFont="1" applyFill="1" applyBorder="1" applyAlignment="1" applyProtection="1">
      <alignment horizontal="center" vertical="top"/>
      <protection/>
    </xf>
    <xf numFmtId="0" fontId="8" fillId="0" borderId="11" xfId="54" applyFont="1" applyFill="1" applyBorder="1" applyAlignment="1">
      <alignment horizontal="left"/>
      <protection/>
    </xf>
    <xf numFmtId="0" fontId="8" fillId="0" borderId="13" xfId="54" applyFont="1" applyFill="1" applyBorder="1" applyAlignment="1">
      <alignment horizontal="left"/>
      <protection/>
    </xf>
    <xf numFmtId="0" fontId="8" fillId="0" borderId="14" xfId="54" applyFont="1" applyFill="1" applyBorder="1" applyAlignment="1">
      <alignment horizontal="left"/>
      <protection/>
    </xf>
    <xf numFmtId="0" fontId="6" fillId="0" borderId="11" xfId="54" applyFont="1" applyFill="1" applyBorder="1" applyAlignment="1">
      <alignment horizontal="right"/>
      <protection/>
    </xf>
    <xf numFmtId="0" fontId="6" fillId="0" borderId="13" xfId="54" applyFont="1" applyFill="1" applyBorder="1" applyAlignment="1">
      <alignment horizontal="right"/>
      <protection/>
    </xf>
    <xf numFmtId="0" fontId="6" fillId="0" borderId="14" xfId="54" applyFont="1" applyFill="1" applyBorder="1" applyAlignment="1">
      <alignment horizontal="right"/>
      <protection/>
    </xf>
    <xf numFmtId="0" fontId="16" fillId="0" borderId="11" xfId="54" applyFont="1" applyFill="1" applyBorder="1" applyAlignment="1">
      <alignment horizontal="left" wrapText="1"/>
      <protection/>
    </xf>
    <xf numFmtId="0" fontId="16" fillId="0" borderId="13" xfId="54" applyFont="1" applyFill="1" applyBorder="1" applyAlignment="1">
      <alignment horizontal="left" wrapText="1"/>
      <protection/>
    </xf>
    <xf numFmtId="0" fontId="16" fillId="0" borderId="14" xfId="54" applyFont="1" applyFill="1" applyBorder="1" applyAlignment="1">
      <alignment horizontal="left" wrapText="1"/>
      <protection/>
    </xf>
    <xf numFmtId="0" fontId="13" fillId="0" borderId="11" xfId="54" applyFont="1" applyFill="1" applyBorder="1" applyAlignment="1">
      <alignment horizontal="left"/>
      <protection/>
    </xf>
    <xf numFmtId="0" fontId="13" fillId="0" borderId="13" xfId="54" applyFont="1" applyFill="1" applyBorder="1" applyAlignment="1">
      <alignment horizontal="left"/>
      <protection/>
    </xf>
    <xf numFmtId="0" fontId="13" fillId="0" borderId="14" xfId="54" applyFont="1" applyFill="1" applyBorder="1" applyAlignment="1">
      <alignment horizontal="left"/>
      <protection/>
    </xf>
    <xf numFmtId="0" fontId="20" fillId="0" borderId="15" xfId="53" applyNumberFormat="1" applyFont="1" applyFill="1" applyBorder="1" applyAlignment="1" applyProtection="1">
      <alignment horizontal="center"/>
      <protection/>
    </xf>
    <xf numFmtId="0" fontId="20" fillId="0" borderId="15" xfId="53" applyNumberFormat="1" applyFont="1" applyFill="1" applyBorder="1" applyAlignment="1" applyProtection="1">
      <alignment horizontal="center" vertical="top"/>
      <protection/>
    </xf>
    <xf numFmtId="0" fontId="13" fillId="13" borderId="11" xfId="54" applyFont="1" applyFill="1" applyBorder="1" applyAlignment="1">
      <alignment horizontal="center" wrapText="1"/>
      <protection/>
    </xf>
    <xf numFmtId="0" fontId="13" fillId="13" borderId="13" xfId="54" applyFont="1" applyFill="1" applyBorder="1" applyAlignment="1">
      <alignment horizontal="center" wrapText="1"/>
      <protection/>
    </xf>
    <xf numFmtId="0" fontId="13" fillId="13" borderId="14" xfId="54" applyFont="1" applyFill="1" applyBorder="1" applyAlignment="1">
      <alignment horizontal="center" wrapText="1"/>
      <protection/>
    </xf>
    <xf numFmtId="0" fontId="8" fillId="0" borderId="11" xfId="54" applyFont="1" applyBorder="1" applyAlignment="1">
      <alignment horizontal="center" wrapText="1"/>
      <protection/>
    </xf>
    <xf numFmtId="0" fontId="8" fillId="0" borderId="13" xfId="54" applyFont="1" applyBorder="1" applyAlignment="1">
      <alignment horizontal="center" wrapText="1"/>
      <protection/>
    </xf>
    <xf numFmtId="0" fontId="8" fillId="0" borderId="14" xfId="54" applyFont="1" applyBorder="1" applyAlignment="1">
      <alignment horizontal="center" wrapText="1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center" wrapText="1"/>
      <protection/>
    </xf>
    <xf numFmtId="0" fontId="9" fillId="34" borderId="0" xfId="55" applyFont="1" applyFill="1" applyAlignment="1">
      <alignment horizontal="center"/>
      <protection/>
    </xf>
    <xf numFmtId="0" fontId="4" fillId="0" borderId="10" xfId="55" applyFont="1" applyBorder="1" applyAlignment="1">
      <alignment horizontal="center" wrapText="1"/>
      <protection/>
    </xf>
    <xf numFmtId="0" fontId="3" fillId="0" borderId="10" xfId="55" applyFont="1" applyBorder="1" applyAlignment="1">
      <alignment horizontal="center" wrapText="1"/>
      <protection/>
    </xf>
    <xf numFmtId="4" fontId="9" fillId="0" borderId="10" xfId="55" applyNumberFormat="1" applyFont="1" applyBorder="1" applyAlignment="1">
      <alignment horizontal="center" wrapText="1"/>
      <protection/>
    </xf>
    <xf numFmtId="4" fontId="10" fillId="0" borderId="10" xfId="55" applyNumberFormat="1" applyFont="1" applyBorder="1" applyAlignment="1">
      <alignment horizontal="center" wrapText="1"/>
      <protection/>
    </xf>
    <xf numFmtId="4" fontId="3" fillId="0" borderId="10" xfId="55" applyNumberFormat="1" applyFont="1" applyBorder="1" applyAlignment="1">
      <alignment horizontal="center" wrapText="1"/>
      <protection/>
    </xf>
    <xf numFmtId="4" fontId="85" fillId="0" borderId="10" xfId="55" applyNumberFormat="1" applyFont="1" applyBorder="1" applyAlignment="1">
      <alignment horizontal="center" wrapText="1"/>
      <protection/>
    </xf>
    <xf numFmtId="4" fontId="5" fillId="0" borderId="11" xfId="55" applyNumberFormat="1" applyFont="1" applyBorder="1" applyAlignment="1">
      <alignment horizontal="center" wrapText="1"/>
      <protection/>
    </xf>
    <xf numFmtId="4" fontId="5" fillId="0" borderId="14" xfId="55" applyNumberFormat="1" applyFont="1" applyBorder="1" applyAlignment="1">
      <alignment horizontal="center" wrapText="1"/>
      <protection/>
    </xf>
    <xf numFmtId="0" fontId="9" fillId="34" borderId="0" xfId="55" applyFont="1" applyFill="1" applyAlignment="1">
      <alignment horizontal="center" wrapText="1"/>
      <protection/>
    </xf>
    <xf numFmtId="0" fontId="3" fillId="0" borderId="21" xfId="55" applyFont="1" applyBorder="1" applyAlignment="1">
      <alignment horizontal="center"/>
      <protection/>
    </xf>
    <xf numFmtId="4" fontId="3" fillId="0" borderId="0" xfId="55" applyNumberFormat="1" applyFont="1" applyAlignment="1">
      <alignment horizontal="center"/>
      <protection/>
    </xf>
    <xf numFmtId="0" fontId="11" fillId="0" borderId="0" xfId="55" applyFont="1" applyBorder="1" applyAlignment="1">
      <alignment horizontal="center" wrapText="1"/>
      <protection/>
    </xf>
    <xf numFmtId="4" fontId="86" fillId="0" borderId="10" xfId="55" applyNumberFormat="1" applyFont="1" applyBorder="1" applyAlignment="1">
      <alignment horizontal="center" wrapText="1"/>
      <protection/>
    </xf>
    <xf numFmtId="4" fontId="84" fillId="0" borderId="10" xfId="55" applyNumberFormat="1" applyFont="1" applyBorder="1" applyAlignment="1">
      <alignment horizontal="center" wrapText="1"/>
      <protection/>
    </xf>
    <xf numFmtId="4" fontId="5" fillId="0" borderId="10" xfId="55" applyNumberFormat="1" applyFont="1" applyBorder="1" applyAlignment="1">
      <alignment horizontal="center" wrapText="1"/>
      <protection/>
    </xf>
    <xf numFmtId="4" fontId="87" fillId="0" borderId="11" xfId="55" applyNumberFormat="1" applyFont="1" applyBorder="1" applyAlignment="1">
      <alignment horizontal="center" wrapText="1"/>
      <protection/>
    </xf>
    <xf numFmtId="4" fontId="87" fillId="0" borderId="14" xfId="55" applyNumberFormat="1" applyFont="1" applyBorder="1" applyAlignment="1">
      <alignment horizontal="center" wrapText="1"/>
      <protection/>
    </xf>
    <xf numFmtId="4" fontId="88" fillId="0" borderId="10" xfId="55" applyNumberFormat="1" applyFont="1" applyBorder="1" applyAlignment="1">
      <alignment horizontal="center" wrapText="1"/>
      <protection/>
    </xf>
    <xf numFmtId="4" fontId="89" fillId="0" borderId="10" xfId="55" applyNumberFormat="1" applyFont="1" applyBorder="1" applyAlignment="1">
      <alignment horizontal="center" wrapText="1"/>
      <protection/>
    </xf>
    <xf numFmtId="4" fontId="90" fillId="0" borderId="10" xfId="55" applyNumberFormat="1" applyFont="1" applyBorder="1" applyAlignment="1">
      <alignment horizontal="center" wrapText="1"/>
      <protection/>
    </xf>
    <xf numFmtId="4" fontId="91" fillId="0" borderId="10" xfId="55" applyNumberFormat="1" applyFont="1" applyBorder="1" applyAlignment="1">
      <alignment horizontal="center" wrapText="1"/>
      <protection/>
    </xf>
    <xf numFmtId="4" fontId="80" fillId="0" borderId="10" xfId="55" applyNumberFormat="1" applyFont="1" applyBorder="1" applyAlignment="1">
      <alignment horizontal="center" wrapText="1"/>
      <protection/>
    </xf>
    <xf numFmtId="4" fontId="92" fillId="0" borderId="10" xfId="55" applyNumberFormat="1" applyFont="1" applyBorder="1" applyAlignment="1">
      <alignment horizontal="center" wrapText="1"/>
      <protection/>
    </xf>
    <xf numFmtId="4" fontId="93" fillId="0" borderId="10" xfId="55" applyNumberFormat="1" applyFont="1" applyBorder="1" applyAlignment="1">
      <alignment horizontal="center" wrapText="1"/>
      <protection/>
    </xf>
    <xf numFmtId="0" fontId="10" fillId="0" borderId="10" xfId="55" applyFont="1" applyBorder="1" applyAlignment="1">
      <alignment horizontal="center" wrapText="1"/>
      <protection/>
    </xf>
    <xf numFmtId="0" fontId="5" fillId="0" borderId="10" xfId="55" applyFont="1" applyBorder="1" applyAlignment="1">
      <alignment horizontal="center" wrapText="1"/>
      <protection/>
    </xf>
    <xf numFmtId="3" fontId="9" fillId="0" borderId="10" xfId="55" applyNumberFormat="1" applyFont="1" applyBorder="1" applyAlignment="1">
      <alignment horizontal="center" wrapText="1"/>
      <protection/>
    </xf>
    <xf numFmtId="3" fontId="3" fillId="0" borderId="10" xfId="55" applyNumberFormat="1" applyFont="1" applyBorder="1" applyAlignment="1">
      <alignment horizontal="center" wrapText="1"/>
      <protection/>
    </xf>
    <xf numFmtId="3" fontId="10" fillId="33" borderId="11" xfId="55" applyNumberFormat="1" applyFont="1" applyFill="1" applyBorder="1" applyAlignment="1">
      <alignment horizontal="center" wrapText="1"/>
      <protection/>
    </xf>
    <xf numFmtId="3" fontId="10" fillId="33" borderId="14" xfId="55" applyNumberFormat="1" applyFont="1" applyFill="1" applyBorder="1" applyAlignment="1">
      <alignment horizontal="center" wrapText="1"/>
      <protection/>
    </xf>
    <xf numFmtId="4" fontId="10" fillId="33" borderId="11" xfId="55" applyNumberFormat="1" applyFont="1" applyFill="1" applyBorder="1" applyAlignment="1">
      <alignment horizontal="center" wrapText="1"/>
      <protection/>
    </xf>
    <xf numFmtId="4" fontId="10" fillId="33" borderId="14" xfId="55" applyNumberFormat="1" applyFont="1" applyFill="1" applyBorder="1" applyAlignment="1">
      <alignment horizontal="center" wrapText="1"/>
      <protection/>
    </xf>
    <xf numFmtId="0" fontId="9" fillId="35" borderId="0" xfId="55" applyFont="1" applyFill="1" applyAlignment="1">
      <alignment horizontal="center" wrapText="1"/>
      <protection/>
    </xf>
    <xf numFmtId="4" fontId="3" fillId="33" borderId="10" xfId="55" applyNumberFormat="1" applyFont="1" applyFill="1" applyBorder="1" applyAlignment="1">
      <alignment horizontal="center" wrapText="1"/>
      <protection/>
    </xf>
    <xf numFmtId="3" fontId="10" fillId="0" borderId="11" xfId="55" applyNumberFormat="1" applyFont="1" applyBorder="1" applyAlignment="1">
      <alignment horizontal="center" wrapText="1"/>
      <protection/>
    </xf>
    <xf numFmtId="3" fontId="10" fillId="0" borderId="14" xfId="55" applyNumberFormat="1" applyFont="1" applyBorder="1" applyAlignment="1">
      <alignment horizontal="center" wrapText="1"/>
      <protection/>
    </xf>
    <xf numFmtId="4" fontId="10" fillId="0" borderId="11" xfId="55" applyNumberFormat="1" applyFont="1" applyBorder="1" applyAlignment="1">
      <alignment horizontal="center" wrapText="1"/>
      <protection/>
    </xf>
    <xf numFmtId="4" fontId="10" fillId="0" borderId="14" xfId="55" applyNumberFormat="1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.сад №12013" xfId="54"/>
    <cellStyle name="Обычный_д.сад огонек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%2021.09.2020%20&#1079;&#1072;&#1084;&#1077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С РАСЧЕТ2021"/>
      <sheetName val="кц.814"/>
      <sheetName val="КСП"/>
      <sheetName val="ХЭС "/>
      <sheetName val="гостин"/>
      <sheetName val="852"/>
      <sheetName val="трасферты ДК"/>
      <sheetName val="Культура 10.08.20"/>
      <sheetName val="глава"/>
      <sheetName val="адм"/>
      <sheetName val="ЗП"/>
      <sheetName val="ЗП 28.10.20"/>
      <sheetName val="ЗП 03.11.2020"/>
      <sheetName val="ЗП 05.11.2020 "/>
      <sheetName val="ЗП 09.11.2020"/>
      <sheetName val="ЗП 10.11.2020"/>
      <sheetName val="Зп 10.11.20 все кц."/>
      <sheetName val="зп 13.11.2020"/>
      <sheetName val="12 мес. 08.10.20"/>
      <sheetName val="28.10.2020"/>
      <sheetName val="03.11.2020"/>
      <sheetName val="05.11.2020"/>
      <sheetName val="09.11.2020"/>
      <sheetName val="10.11.2020"/>
      <sheetName val="11.11.2020"/>
      <sheetName val="13.11.2020"/>
      <sheetName val="08.12.2020"/>
      <sheetName val="2022"/>
      <sheetName val="2023"/>
      <sheetName val="ОБЛ"/>
      <sheetName val="прогр"/>
      <sheetName val="прогр13.11.20"/>
      <sheetName val="прогр17.11.20"/>
      <sheetName val="прогр 08.12.2020"/>
      <sheetName val="221 интернет субвенция шк"/>
    </sheetNames>
    <sheetDataSet>
      <sheetData sheetId="26">
        <row r="72">
          <cell r="AM72">
            <v>5196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0"/>
  <sheetViews>
    <sheetView tabSelected="1" zoomScale="120" zoomScaleNormal="120" workbookViewId="0" topLeftCell="A348">
      <selection activeCell="A264" sqref="A264:C264"/>
    </sheetView>
  </sheetViews>
  <sheetFormatPr defaultColWidth="9.140625" defaultRowHeight="12.75"/>
  <cols>
    <col min="1" max="1" width="6.00390625" style="98" customWidth="1"/>
    <col min="2" max="2" width="5.7109375" style="98" customWidth="1"/>
    <col min="3" max="3" width="9.140625" style="98" customWidth="1"/>
    <col min="4" max="4" width="9.57421875" style="98" customWidth="1"/>
    <col min="5" max="5" width="6.28125" style="98" customWidth="1"/>
    <col min="6" max="6" width="7.140625" style="98" customWidth="1"/>
    <col min="7" max="7" width="9.57421875" style="98" customWidth="1"/>
    <col min="8" max="8" width="6.7109375" style="98" customWidth="1"/>
    <col min="9" max="9" width="7.140625" style="98" customWidth="1"/>
    <col min="10" max="10" width="10.7109375" style="98" customWidth="1"/>
    <col min="11" max="11" width="5.7109375" style="98" customWidth="1"/>
    <col min="12" max="12" width="5.57421875" style="98" customWidth="1"/>
    <col min="13" max="13" width="8.8515625" style="98" customWidth="1"/>
    <col min="14" max="14" width="5.140625" style="98" customWidth="1"/>
    <col min="15" max="15" width="5.7109375" style="98" customWidth="1"/>
    <col min="16" max="16" width="11.140625" style="98" bestFit="1" customWidth="1"/>
    <col min="17" max="17" width="5.140625" style="98" customWidth="1"/>
    <col min="18" max="18" width="5.28125" style="98" customWidth="1"/>
    <col min="19" max="16384" width="9.140625" style="98" customWidth="1"/>
  </cols>
  <sheetData>
    <row r="1" ht="11.25">
      <c r="K1" s="99" t="s">
        <v>97</v>
      </c>
    </row>
    <row r="2" spans="9:15" ht="32.25" customHeight="1">
      <c r="I2" s="265" t="s">
        <v>98</v>
      </c>
      <c r="J2" s="265"/>
      <c r="K2" s="265"/>
      <c r="L2" s="265"/>
      <c r="M2" s="265"/>
      <c r="N2" s="265"/>
      <c r="O2" s="100"/>
    </row>
    <row r="4" spans="9:14" ht="12.75">
      <c r="I4" s="266" t="s">
        <v>3</v>
      </c>
      <c r="J4" s="266"/>
      <c r="K4" s="266"/>
      <c r="L4" s="266"/>
      <c r="M4" s="266"/>
      <c r="N4" s="266"/>
    </row>
    <row r="5" spans="9:14" ht="12">
      <c r="I5" s="101" t="s">
        <v>78</v>
      </c>
      <c r="J5" s="102"/>
      <c r="K5" s="102"/>
      <c r="L5" s="103"/>
      <c r="M5" s="103"/>
      <c r="N5" s="103"/>
    </row>
    <row r="6" spans="9:14" ht="11.25">
      <c r="I6" s="267" t="s">
        <v>99</v>
      </c>
      <c r="J6" s="267"/>
      <c r="K6" s="267"/>
      <c r="L6" s="267"/>
      <c r="M6" s="267"/>
      <c r="N6" s="267"/>
    </row>
    <row r="7" spans="9:14" ht="12">
      <c r="I7" s="101" t="s">
        <v>60</v>
      </c>
      <c r="J7" s="102"/>
      <c r="K7" s="102"/>
      <c r="L7" s="103"/>
      <c r="M7" s="103"/>
      <c r="N7" s="103"/>
    </row>
    <row r="8" spans="9:14" ht="21.75" customHeight="1">
      <c r="I8" s="268" t="s">
        <v>100</v>
      </c>
      <c r="J8" s="268"/>
      <c r="K8" s="268"/>
      <c r="L8" s="268"/>
      <c r="M8" s="268"/>
      <c r="N8" s="268"/>
    </row>
    <row r="10" spans="9:14" ht="12">
      <c r="I10" s="104"/>
      <c r="J10" s="105"/>
      <c r="K10" s="106"/>
      <c r="L10" s="269" t="s">
        <v>144</v>
      </c>
      <c r="M10" s="269"/>
      <c r="N10" s="269"/>
    </row>
    <row r="11" spans="9:14" ht="11.25" customHeight="1">
      <c r="I11" s="267" t="s">
        <v>101</v>
      </c>
      <c r="J11" s="267"/>
      <c r="K11" s="267"/>
      <c r="L11" s="268" t="s">
        <v>102</v>
      </c>
      <c r="M11" s="268"/>
      <c r="N11" s="268"/>
    </row>
    <row r="13" spans="9:12" ht="24">
      <c r="I13" s="104" t="s">
        <v>103</v>
      </c>
      <c r="J13" s="105"/>
      <c r="K13" s="106"/>
      <c r="L13" s="106" t="s">
        <v>104</v>
      </c>
    </row>
    <row r="17" spans="1:14" s="2" customFormat="1" ht="12">
      <c r="A17" s="270" t="s">
        <v>148</v>
      </c>
      <c r="B17" s="270"/>
      <c r="C17" s="270"/>
      <c r="D17" s="270"/>
      <c r="E17" s="270"/>
      <c r="F17" s="270"/>
      <c r="G17" s="270"/>
      <c r="H17" s="270"/>
      <c r="I17" s="270"/>
      <c r="J17" s="270"/>
      <c r="K17" s="107"/>
      <c r="M17" s="271" t="s">
        <v>105</v>
      </c>
      <c r="N17" s="271"/>
    </row>
    <row r="18" spans="1:14" s="2" customFormat="1" ht="12" customHeight="1">
      <c r="A18" s="272" t="s">
        <v>328</v>
      </c>
      <c r="B18" s="272"/>
      <c r="C18" s="272"/>
      <c r="D18" s="272"/>
      <c r="E18" s="272"/>
      <c r="F18" s="272"/>
      <c r="G18" s="272"/>
      <c r="H18" s="272"/>
      <c r="I18" s="272"/>
      <c r="J18" s="272"/>
      <c r="K18" s="3" t="s">
        <v>106</v>
      </c>
      <c r="M18" s="273">
        <v>501012</v>
      </c>
      <c r="N18" s="274"/>
    </row>
    <row r="19" spans="1:14" ht="11.25" customHeight="1">
      <c r="A19" s="275" t="s">
        <v>149</v>
      </c>
      <c r="B19" s="275"/>
      <c r="C19" s="275"/>
      <c r="D19" s="275"/>
      <c r="E19" s="275"/>
      <c r="F19" s="275"/>
      <c r="G19" s="275"/>
      <c r="H19" s="275"/>
      <c r="I19" s="275"/>
      <c r="J19" s="275"/>
      <c r="L19" s="108" t="s">
        <v>4</v>
      </c>
      <c r="M19" s="276">
        <v>44195</v>
      </c>
      <c r="N19" s="277"/>
    </row>
    <row r="20" spans="11:14" ht="11.25">
      <c r="K20" s="109" t="s">
        <v>107</v>
      </c>
      <c r="M20" s="278"/>
      <c r="N20" s="277"/>
    </row>
    <row r="21" spans="1:14" ht="11.25">
      <c r="A21" s="1" t="s">
        <v>5</v>
      </c>
      <c r="E21" s="110" t="s">
        <v>279</v>
      </c>
      <c r="F21" s="111"/>
      <c r="G21" s="111"/>
      <c r="H21" s="111"/>
      <c r="I21" s="111"/>
      <c r="J21" s="111"/>
      <c r="K21" s="109" t="s">
        <v>107</v>
      </c>
      <c r="L21" s="109"/>
      <c r="M21" s="278"/>
      <c r="N21" s="277"/>
    </row>
    <row r="22" spans="1:14" ht="25.5" customHeight="1">
      <c r="A22" s="1" t="s">
        <v>6</v>
      </c>
      <c r="E22" s="279" t="s">
        <v>60</v>
      </c>
      <c r="F22" s="279"/>
      <c r="G22" s="279"/>
      <c r="H22" s="279"/>
      <c r="I22" s="279"/>
      <c r="J22" s="279"/>
      <c r="K22" s="109" t="s">
        <v>108</v>
      </c>
      <c r="L22" s="109"/>
      <c r="M22" s="278"/>
      <c r="N22" s="277"/>
    </row>
    <row r="23" spans="1:14" ht="26.25" customHeight="1">
      <c r="A23" s="1" t="s">
        <v>7</v>
      </c>
      <c r="F23" s="280" t="s">
        <v>60</v>
      </c>
      <c r="G23" s="280"/>
      <c r="H23" s="280"/>
      <c r="I23" s="280"/>
      <c r="J23" s="280"/>
      <c r="K23" s="109" t="s">
        <v>109</v>
      </c>
      <c r="L23" s="108"/>
      <c r="M23" s="278"/>
      <c r="N23" s="277"/>
    </row>
    <row r="24" spans="1:14" ht="11.25">
      <c r="A24" s="1" t="s">
        <v>8</v>
      </c>
      <c r="D24" s="110" t="s">
        <v>110</v>
      </c>
      <c r="E24" s="111"/>
      <c r="F24" s="111"/>
      <c r="G24" s="111"/>
      <c r="H24" s="111"/>
      <c r="I24" s="112"/>
      <c r="K24" s="109"/>
      <c r="L24" s="108" t="s">
        <v>11</v>
      </c>
      <c r="M24" s="278">
        <v>383</v>
      </c>
      <c r="N24" s="277"/>
    </row>
    <row r="25" spans="1:4" ht="11.25">
      <c r="A25" s="1" t="s">
        <v>9</v>
      </c>
      <c r="D25" s="113" t="s">
        <v>10</v>
      </c>
    </row>
    <row r="28" spans="1:14" ht="11.25">
      <c r="A28" s="281" t="s">
        <v>111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</row>
    <row r="30" spans="2:15" ht="29.25" customHeight="1">
      <c r="B30" s="282" t="s">
        <v>112</v>
      </c>
      <c r="C30" s="282"/>
      <c r="D30" s="282"/>
      <c r="E30" s="282"/>
      <c r="F30" s="283" t="s">
        <v>113</v>
      </c>
      <c r="G30" s="286" t="s">
        <v>114</v>
      </c>
      <c r="H30" s="286"/>
      <c r="I30" s="286"/>
      <c r="J30" s="286"/>
      <c r="K30" s="286"/>
      <c r="L30" s="286"/>
      <c r="M30" s="286"/>
      <c r="N30" s="286"/>
      <c r="O30" s="286"/>
    </row>
    <row r="31" spans="2:15" ht="22.5" customHeight="1">
      <c r="B31" s="283" t="s">
        <v>115</v>
      </c>
      <c r="C31" s="283" t="s">
        <v>116</v>
      </c>
      <c r="D31" s="283" t="s">
        <v>117</v>
      </c>
      <c r="E31" s="283" t="s">
        <v>118</v>
      </c>
      <c r="F31" s="284"/>
      <c r="G31" s="287" t="s">
        <v>155</v>
      </c>
      <c r="H31" s="288"/>
      <c r="I31" s="289"/>
      <c r="J31" s="287" t="s">
        <v>156</v>
      </c>
      <c r="K31" s="288"/>
      <c r="L31" s="289"/>
      <c r="M31" s="282" t="s">
        <v>157</v>
      </c>
      <c r="N31" s="282"/>
      <c r="O31" s="282"/>
    </row>
    <row r="32" spans="2:15" ht="45">
      <c r="B32" s="285"/>
      <c r="C32" s="285"/>
      <c r="D32" s="285"/>
      <c r="E32" s="285"/>
      <c r="F32" s="285"/>
      <c r="G32" s="115" t="s">
        <v>119</v>
      </c>
      <c r="H32" s="115" t="s">
        <v>14</v>
      </c>
      <c r="I32" s="115" t="s">
        <v>120</v>
      </c>
      <c r="J32" s="115" t="s">
        <v>119</v>
      </c>
      <c r="K32" s="115" t="s">
        <v>14</v>
      </c>
      <c r="L32" s="115" t="s">
        <v>120</v>
      </c>
      <c r="M32" s="115" t="s">
        <v>119</v>
      </c>
      <c r="N32" s="115" t="s">
        <v>14</v>
      </c>
      <c r="O32" s="115" t="s">
        <v>120</v>
      </c>
    </row>
    <row r="33" spans="2:15" ht="11.25">
      <c r="B33" s="114">
        <v>1</v>
      </c>
      <c r="C33" s="114">
        <v>2</v>
      </c>
      <c r="D33" s="114">
        <v>3</v>
      </c>
      <c r="E33" s="114">
        <v>4</v>
      </c>
      <c r="F33" s="114">
        <f aca="true" t="shared" si="0" ref="F33:O33">E33+1</f>
        <v>5</v>
      </c>
      <c r="G33" s="114">
        <f t="shared" si="0"/>
        <v>6</v>
      </c>
      <c r="H33" s="114">
        <f t="shared" si="0"/>
        <v>7</v>
      </c>
      <c r="I33" s="114">
        <f t="shared" si="0"/>
        <v>8</v>
      </c>
      <c r="J33" s="114">
        <f t="shared" si="0"/>
        <v>9</v>
      </c>
      <c r="K33" s="114">
        <f t="shared" si="0"/>
        <v>10</v>
      </c>
      <c r="L33" s="114">
        <f t="shared" si="0"/>
        <v>11</v>
      </c>
      <c r="M33" s="114">
        <f t="shared" si="0"/>
        <v>12</v>
      </c>
      <c r="N33" s="114">
        <f t="shared" si="0"/>
        <v>13</v>
      </c>
      <c r="O33" s="114">
        <f t="shared" si="0"/>
        <v>14</v>
      </c>
    </row>
    <row r="34" spans="2:15" ht="11.25">
      <c r="B34" s="189">
        <v>1</v>
      </c>
      <c r="C34" s="189">
        <v>13</v>
      </c>
      <c r="D34" s="187"/>
      <c r="E34" s="187"/>
      <c r="F34" s="187"/>
      <c r="G34" s="188">
        <v>0</v>
      </c>
      <c r="H34" s="187"/>
      <c r="I34" s="187"/>
      <c r="J34" s="188">
        <v>0</v>
      </c>
      <c r="K34" s="190"/>
      <c r="L34" s="190"/>
      <c r="M34" s="188">
        <v>0</v>
      </c>
      <c r="N34" s="114"/>
      <c r="O34" s="114"/>
    </row>
    <row r="35" spans="2:15" ht="11.25">
      <c r="B35" s="116">
        <v>7</v>
      </c>
      <c r="C35" s="117"/>
      <c r="D35" s="117"/>
      <c r="E35" s="117"/>
      <c r="F35" s="117"/>
      <c r="G35" s="117">
        <f>G58+G114+G36+G83+G106+G83+G97</f>
        <v>8688306.18</v>
      </c>
      <c r="H35" s="118">
        <f>H58+H114+H36</f>
        <v>0</v>
      </c>
      <c r="I35" s="118">
        <f>I58+I114+I36</f>
        <v>0</v>
      </c>
      <c r="J35" s="118">
        <f>J36+J58+J114</f>
        <v>8387040</v>
      </c>
      <c r="K35" s="118">
        <f>K58+K114+K36</f>
        <v>0</v>
      </c>
      <c r="L35" s="118">
        <f>L58+L114+L36</f>
        <v>0</v>
      </c>
      <c r="M35" s="118">
        <f>M36+M58+M111+M114</f>
        <v>8061707</v>
      </c>
      <c r="N35" s="118">
        <f>N58+N114+N36</f>
        <v>0</v>
      </c>
      <c r="O35" s="118">
        <f>O58+O114+O36</f>
        <v>0</v>
      </c>
    </row>
    <row r="36" spans="2:15" ht="11.25">
      <c r="B36" s="224">
        <v>7</v>
      </c>
      <c r="C36" s="224">
        <v>1</v>
      </c>
      <c r="D36" s="226"/>
      <c r="E36" s="226"/>
      <c r="F36" s="226"/>
      <c r="G36" s="226">
        <f>G38+G41+G43+G47+G49+G53+G52+G46</f>
        <v>582448.33</v>
      </c>
      <c r="H36" s="227">
        <f aca="true" t="shared" si="1" ref="H36:O36">H38+H41+H43+H47+H49+H53</f>
        <v>0</v>
      </c>
      <c r="I36" s="227">
        <f t="shared" si="1"/>
        <v>0</v>
      </c>
      <c r="J36" s="227">
        <f>J38+J41+J43+J47+J49+J53+J46</f>
        <v>695312</v>
      </c>
      <c r="K36" s="227">
        <f t="shared" si="1"/>
        <v>0</v>
      </c>
      <c r="L36" s="227">
        <f t="shared" si="1"/>
        <v>0</v>
      </c>
      <c r="M36" s="227">
        <f>M38+M41+M43+M47+M49+M53+M56</f>
        <v>700364</v>
      </c>
      <c r="N36" s="227">
        <f t="shared" si="1"/>
        <v>0</v>
      </c>
      <c r="O36" s="227">
        <f t="shared" si="1"/>
        <v>0</v>
      </c>
    </row>
    <row r="37" spans="2:15" ht="11.25">
      <c r="B37" s="116">
        <v>1</v>
      </c>
      <c r="C37" s="116">
        <v>13</v>
      </c>
      <c r="D37" s="191">
        <v>9900070870</v>
      </c>
      <c r="E37" s="117">
        <v>110</v>
      </c>
      <c r="F37" s="117">
        <v>210</v>
      </c>
      <c r="G37" s="118">
        <v>0</v>
      </c>
      <c r="H37" s="118"/>
      <c r="I37" s="118"/>
      <c r="J37" s="118">
        <f>J34</f>
        <v>0</v>
      </c>
      <c r="K37" s="118"/>
      <c r="L37" s="118"/>
      <c r="M37" s="118">
        <f>M34</f>
        <v>0</v>
      </c>
      <c r="N37" s="118"/>
      <c r="O37" s="118"/>
    </row>
    <row r="38" spans="2:15" ht="11.25">
      <c r="B38" s="116">
        <v>7</v>
      </c>
      <c r="C38" s="116">
        <v>1</v>
      </c>
      <c r="D38" s="176">
        <v>110100151</v>
      </c>
      <c r="E38" s="117"/>
      <c r="F38" s="117"/>
      <c r="G38" s="118">
        <f>G39+G40</f>
        <v>22965</v>
      </c>
      <c r="H38" s="118">
        <f aca="true" t="shared" si="2" ref="H38:O38">H39+H40</f>
        <v>0</v>
      </c>
      <c r="I38" s="118">
        <f t="shared" si="2"/>
        <v>0</v>
      </c>
      <c r="J38" s="118">
        <f t="shared" si="2"/>
        <v>49900</v>
      </c>
      <c r="K38" s="118">
        <f t="shared" si="2"/>
        <v>0</v>
      </c>
      <c r="L38" s="118">
        <f t="shared" si="2"/>
        <v>0</v>
      </c>
      <c r="M38" s="118">
        <f t="shared" si="2"/>
        <v>0</v>
      </c>
      <c r="N38" s="118">
        <f t="shared" si="2"/>
        <v>0</v>
      </c>
      <c r="O38" s="118">
        <f t="shared" si="2"/>
        <v>0</v>
      </c>
    </row>
    <row r="39" spans="2:15" ht="11.25">
      <c r="B39" s="122">
        <v>7</v>
      </c>
      <c r="C39" s="122">
        <v>1</v>
      </c>
      <c r="D39" s="177">
        <v>110100151</v>
      </c>
      <c r="E39" s="123">
        <v>110</v>
      </c>
      <c r="F39" s="123">
        <v>210</v>
      </c>
      <c r="G39" s="124">
        <f>J143</f>
        <v>11090</v>
      </c>
      <c r="H39" s="124">
        <f aca="true" t="shared" si="3" ref="H39:O39">K143</f>
        <v>0</v>
      </c>
      <c r="I39" s="124">
        <f t="shared" si="3"/>
        <v>0</v>
      </c>
      <c r="J39" s="124">
        <f t="shared" si="3"/>
        <v>49900</v>
      </c>
      <c r="K39" s="124">
        <f t="shared" si="3"/>
        <v>0</v>
      </c>
      <c r="L39" s="124">
        <f t="shared" si="3"/>
        <v>0</v>
      </c>
      <c r="M39" s="124">
        <f t="shared" si="3"/>
        <v>0</v>
      </c>
      <c r="N39" s="124">
        <f t="shared" si="3"/>
        <v>0</v>
      </c>
      <c r="O39" s="124">
        <f t="shared" si="3"/>
        <v>0</v>
      </c>
    </row>
    <row r="40" spans="2:15" ht="11.25">
      <c r="B40" s="122">
        <v>7</v>
      </c>
      <c r="C40" s="122">
        <v>1</v>
      </c>
      <c r="D40" s="177">
        <v>110100151</v>
      </c>
      <c r="E40" s="123">
        <v>240</v>
      </c>
      <c r="F40" s="123">
        <v>300</v>
      </c>
      <c r="G40" s="124">
        <f>J146</f>
        <v>11875</v>
      </c>
      <c r="H40" s="124">
        <f aca="true" t="shared" si="4" ref="H40:O40">K146</f>
        <v>0</v>
      </c>
      <c r="I40" s="124">
        <f t="shared" si="4"/>
        <v>0</v>
      </c>
      <c r="J40" s="124">
        <f t="shared" si="4"/>
        <v>0</v>
      </c>
      <c r="K40" s="124">
        <f t="shared" si="4"/>
        <v>0</v>
      </c>
      <c r="L40" s="124">
        <f t="shared" si="4"/>
        <v>0</v>
      </c>
      <c r="M40" s="124">
        <f t="shared" si="4"/>
        <v>0</v>
      </c>
      <c r="N40" s="124">
        <f t="shared" si="4"/>
        <v>0</v>
      </c>
      <c r="O40" s="124">
        <f t="shared" si="4"/>
        <v>0</v>
      </c>
    </row>
    <row r="41" spans="2:15" s="150" customFormat="1" ht="11.25">
      <c r="B41" s="116">
        <v>7</v>
      </c>
      <c r="C41" s="116">
        <v>1</v>
      </c>
      <c r="D41" s="176">
        <v>110100155</v>
      </c>
      <c r="E41" s="117"/>
      <c r="F41" s="117"/>
      <c r="G41" s="118">
        <f>G42</f>
        <v>33933.33</v>
      </c>
      <c r="H41" s="118">
        <f aca="true" t="shared" si="5" ref="H41:O41">H42</f>
        <v>0</v>
      </c>
      <c r="I41" s="118">
        <f t="shared" si="5"/>
        <v>0</v>
      </c>
      <c r="J41" s="118">
        <f t="shared" si="5"/>
        <v>126282</v>
      </c>
      <c r="K41" s="118">
        <f t="shared" si="5"/>
        <v>0</v>
      </c>
      <c r="L41" s="118">
        <f t="shared" si="5"/>
        <v>0</v>
      </c>
      <c r="M41" s="118">
        <f t="shared" si="5"/>
        <v>0</v>
      </c>
      <c r="N41" s="118">
        <f t="shared" si="5"/>
        <v>0</v>
      </c>
      <c r="O41" s="118">
        <f t="shared" si="5"/>
        <v>0</v>
      </c>
    </row>
    <row r="42" spans="2:15" ht="11.25">
      <c r="B42" s="122">
        <v>7</v>
      </c>
      <c r="C42" s="122">
        <v>1</v>
      </c>
      <c r="D42" s="177">
        <v>110100155</v>
      </c>
      <c r="E42" s="123">
        <v>240</v>
      </c>
      <c r="F42" s="123">
        <v>300</v>
      </c>
      <c r="G42" s="124">
        <f>J149</f>
        <v>33933.33</v>
      </c>
      <c r="H42" s="124">
        <f aca="true" t="shared" si="6" ref="H42:O42">K149</f>
        <v>0</v>
      </c>
      <c r="I42" s="124">
        <f t="shared" si="6"/>
        <v>0</v>
      </c>
      <c r="J42" s="124">
        <f t="shared" si="6"/>
        <v>126282</v>
      </c>
      <c r="K42" s="124">
        <f t="shared" si="6"/>
        <v>0</v>
      </c>
      <c r="L42" s="124">
        <f t="shared" si="6"/>
        <v>0</v>
      </c>
      <c r="M42" s="124">
        <f t="shared" si="6"/>
        <v>0</v>
      </c>
      <c r="N42" s="124">
        <f t="shared" si="6"/>
        <v>0</v>
      </c>
      <c r="O42" s="124">
        <f t="shared" si="6"/>
        <v>0</v>
      </c>
    </row>
    <row r="43" spans="2:15" ht="11.25">
      <c r="B43" s="16">
        <v>7</v>
      </c>
      <c r="C43" s="16">
        <v>1</v>
      </c>
      <c r="D43" s="166">
        <v>110171490</v>
      </c>
      <c r="E43" s="123"/>
      <c r="F43" s="123"/>
      <c r="G43" s="118">
        <f>G44+G45</f>
        <v>508130</v>
      </c>
      <c r="H43" s="118">
        <f aca="true" t="shared" si="7" ref="H43:O43">H44+H45</f>
        <v>0</v>
      </c>
      <c r="I43" s="118">
        <f t="shared" si="7"/>
        <v>0</v>
      </c>
      <c r="J43" s="118">
        <f t="shared" si="7"/>
        <v>514410</v>
      </c>
      <c r="K43" s="118">
        <f t="shared" si="7"/>
        <v>0</v>
      </c>
      <c r="L43" s="118">
        <f t="shared" si="7"/>
        <v>0</v>
      </c>
      <c r="M43" s="118">
        <f t="shared" si="7"/>
        <v>0</v>
      </c>
      <c r="N43" s="118">
        <f t="shared" si="7"/>
        <v>0</v>
      </c>
      <c r="O43" s="118">
        <f t="shared" si="7"/>
        <v>0</v>
      </c>
    </row>
    <row r="44" spans="2:15" ht="11.25">
      <c r="B44" s="164">
        <v>7</v>
      </c>
      <c r="C44" s="164">
        <v>1</v>
      </c>
      <c r="D44" s="170">
        <v>110171491</v>
      </c>
      <c r="E44" s="123">
        <v>110</v>
      </c>
      <c r="F44" s="123">
        <v>210</v>
      </c>
      <c r="G44" s="124">
        <f>J155</f>
        <v>381100</v>
      </c>
      <c r="H44" s="124">
        <f aca="true" t="shared" si="8" ref="H44:O44">K155</f>
        <v>0</v>
      </c>
      <c r="I44" s="124">
        <f t="shared" si="8"/>
        <v>0</v>
      </c>
      <c r="J44" s="124">
        <f t="shared" si="8"/>
        <v>379180</v>
      </c>
      <c r="K44" s="124">
        <f t="shared" si="8"/>
        <v>0</v>
      </c>
      <c r="L44" s="124">
        <f t="shared" si="8"/>
        <v>0</v>
      </c>
      <c r="M44" s="124">
        <f t="shared" si="8"/>
        <v>0</v>
      </c>
      <c r="N44" s="124">
        <f t="shared" si="8"/>
        <v>0</v>
      </c>
      <c r="O44" s="124">
        <f t="shared" si="8"/>
        <v>0</v>
      </c>
    </row>
    <row r="45" spans="2:15" ht="11.25">
      <c r="B45" s="122">
        <v>7</v>
      </c>
      <c r="C45" s="122">
        <v>1</v>
      </c>
      <c r="D45" s="177">
        <v>110171492</v>
      </c>
      <c r="E45" s="123">
        <v>110</v>
      </c>
      <c r="F45" s="123">
        <v>210</v>
      </c>
      <c r="G45" s="124">
        <f>J159</f>
        <v>127030</v>
      </c>
      <c r="H45" s="124">
        <f aca="true" t="shared" si="9" ref="H45:O45">K159</f>
        <v>0</v>
      </c>
      <c r="I45" s="124">
        <f t="shared" si="9"/>
        <v>0</v>
      </c>
      <c r="J45" s="124">
        <f t="shared" si="9"/>
        <v>135230</v>
      </c>
      <c r="K45" s="124">
        <f t="shared" si="9"/>
        <v>0</v>
      </c>
      <c r="L45" s="124">
        <f t="shared" si="9"/>
        <v>0</v>
      </c>
      <c r="M45" s="124">
        <f t="shared" si="9"/>
        <v>0</v>
      </c>
      <c r="N45" s="124">
        <f t="shared" si="9"/>
        <v>0</v>
      </c>
      <c r="O45" s="124">
        <f t="shared" si="9"/>
        <v>0</v>
      </c>
    </row>
    <row r="46" spans="2:15" ht="11.25">
      <c r="B46" s="122">
        <v>7</v>
      </c>
      <c r="C46" s="122">
        <v>1</v>
      </c>
      <c r="D46" s="177">
        <v>1101493</v>
      </c>
      <c r="E46" s="123">
        <v>240</v>
      </c>
      <c r="F46" s="123">
        <v>300</v>
      </c>
      <c r="G46" s="124">
        <f>J163</f>
        <v>4720</v>
      </c>
      <c r="H46" s="124"/>
      <c r="I46" s="124"/>
      <c r="J46" s="124">
        <f>M162</f>
        <v>4720</v>
      </c>
      <c r="K46" s="124"/>
      <c r="L46" s="124"/>
      <c r="M46" s="124"/>
      <c r="N46" s="124"/>
      <c r="O46" s="124"/>
    </row>
    <row r="47" spans="2:15" s="150" customFormat="1" ht="11.25">
      <c r="B47" s="116">
        <v>7</v>
      </c>
      <c r="C47" s="116">
        <v>1</v>
      </c>
      <c r="D47" s="176">
        <v>9900000151</v>
      </c>
      <c r="E47" s="117"/>
      <c r="F47" s="117"/>
      <c r="G47" s="118">
        <f>G48</f>
        <v>0</v>
      </c>
      <c r="H47" s="118">
        <f aca="true" t="shared" si="10" ref="H47:O47">H48</f>
        <v>0</v>
      </c>
      <c r="I47" s="118">
        <f t="shared" si="10"/>
        <v>0</v>
      </c>
      <c r="J47" s="118">
        <f t="shared" si="10"/>
        <v>0</v>
      </c>
      <c r="K47" s="118">
        <f t="shared" si="10"/>
        <v>0</v>
      </c>
      <c r="L47" s="118">
        <f t="shared" si="10"/>
        <v>0</v>
      </c>
      <c r="M47" s="118">
        <f t="shared" si="10"/>
        <v>49900</v>
      </c>
      <c r="N47" s="118">
        <f t="shared" si="10"/>
        <v>0</v>
      </c>
      <c r="O47" s="118">
        <f t="shared" si="10"/>
        <v>0</v>
      </c>
    </row>
    <row r="48" spans="2:15" ht="11.25">
      <c r="B48" s="122">
        <v>7</v>
      </c>
      <c r="C48" s="122">
        <v>1</v>
      </c>
      <c r="D48" s="177">
        <v>9900000151</v>
      </c>
      <c r="E48" s="123">
        <v>110</v>
      </c>
      <c r="F48" s="123">
        <v>210</v>
      </c>
      <c r="G48" s="124">
        <f>J168</f>
        <v>0</v>
      </c>
      <c r="H48" s="124">
        <f aca="true" t="shared" si="11" ref="H48:O48">K168</f>
        <v>0</v>
      </c>
      <c r="I48" s="124">
        <f t="shared" si="11"/>
        <v>0</v>
      </c>
      <c r="J48" s="124">
        <f t="shared" si="11"/>
        <v>0</v>
      </c>
      <c r="K48" s="124">
        <f t="shared" si="11"/>
        <v>0</v>
      </c>
      <c r="L48" s="124">
        <f t="shared" si="11"/>
        <v>0</v>
      </c>
      <c r="M48" s="124">
        <f t="shared" si="11"/>
        <v>49900</v>
      </c>
      <c r="N48" s="124">
        <f t="shared" si="11"/>
        <v>0</v>
      </c>
      <c r="O48" s="124">
        <f t="shared" si="11"/>
        <v>0</v>
      </c>
    </row>
    <row r="49" spans="2:15" s="150" customFormat="1" ht="11.25">
      <c r="B49" s="116">
        <v>7</v>
      </c>
      <c r="C49" s="116">
        <v>1</v>
      </c>
      <c r="D49" s="176">
        <v>9900000155</v>
      </c>
      <c r="E49" s="117"/>
      <c r="F49" s="117"/>
      <c r="G49" s="118">
        <f>G50</f>
        <v>0</v>
      </c>
      <c r="H49" s="118">
        <f aca="true" t="shared" si="12" ref="H49:O49">H50</f>
        <v>0</v>
      </c>
      <c r="I49" s="118">
        <f t="shared" si="12"/>
        <v>0</v>
      </c>
      <c r="J49" s="118">
        <f t="shared" si="12"/>
        <v>0</v>
      </c>
      <c r="K49" s="118">
        <f t="shared" si="12"/>
        <v>0</v>
      </c>
      <c r="L49" s="118">
        <f t="shared" si="12"/>
        <v>0</v>
      </c>
      <c r="M49" s="118">
        <f t="shared" si="12"/>
        <v>131334</v>
      </c>
      <c r="N49" s="118">
        <f t="shared" si="12"/>
        <v>0</v>
      </c>
      <c r="O49" s="118">
        <f t="shared" si="12"/>
        <v>0</v>
      </c>
    </row>
    <row r="50" spans="2:15" ht="11.25">
      <c r="B50" s="122">
        <v>7</v>
      </c>
      <c r="C50" s="122">
        <v>1</v>
      </c>
      <c r="D50" s="177">
        <v>9900000155</v>
      </c>
      <c r="E50" s="123">
        <v>240</v>
      </c>
      <c r="F50" s="123">
        <v>300</v>
      </c>
      <c r="G50" s="124">
        <f>J172</f>
        <v>0</v>
      </c>
      <c r="H50" s="124">
        <f aca="true" t="shared" si="13" ref="H50:O50">K172</f>
        <v>0</v>
      </c>
      <c r="I50" s="124">
        <f t="shared" si="13"/>
        <v>0</v>
      </c>
      <c r="J50" s="124">
        <f t="shared" si="13"/>
        <v>0</v>
      </c>
      <c r="K50" s="124">
        <f t="shared" si="13"/>
        <v>0</v>
      </c>
      <c r="L50" s="124">
        <f t="shared" si="13"/>
        <v>0</v>
      </c>
      <c r="M50" s="124">
        <f t="shared" si="13"/>
        <v>131334</v>
      </c>
      <c r="N50" s="124">
        <f t="shared" si="13"/>
        <v>0</v>
      </c>
      <c r="O50" s="124">
        <f t="shared" si="13"/>
        <v>0</v>
      </c>
    </row>
    <row r="51" spans="2:15" ht="11.25">
      <c r="B51" s="119">
        <v>7</v>
      </c>
      <c r="C51" s="119">
        <v>1</v>
      </c>
      <c r="D51" s="222">
        <v>9900029090</v>
      </c>
      <c r="E51" s="120"/>
      <c r="F51" s="120"/>
      <c r="G51" s="121">
        <f>G52</f>
        <v>12700</v>
      </c>
      <c r="H51" s="124"/>
      <c r="I51" s="124"/>
      <c r="J51" s="124"/>
      <c r="K51" s="124"/>
      <c r="L51" s="124"/>
      <c r="M51" s="124"/>
      <c r="N51" s="124"/>
      <c r="O51" s="124"/>
    </row>
    <row r="52" spans="2:15" ht="11.25">
      <c r="B52" s="122">
        <v>7</v>
      </c>
      <c r="C52" s="122">
        <v>1</v>
      </c>
      <c r="D52" s="177">
        <v>9900029090</v>
      </c>
      <c r="E52" s="123">
        <v>240</v>
      </c>
      <c r="F52" s="123">
        <v>300</v>
      </c>
      <c r="G52" s="124">
        <f>J176</f>
        <v>12700</v>
      </c>
      <c r="H52" s="124"/>
      <c r="I52" s="124"/>
      <c r="J52" s="124"/>
      <c r="K52" s="124"/>
      <c r="L52" s="124"/>
      <c r="M52" s="124"/>
      <c r="N52" s="124"/>
      <c r="O52" s="124"/>
    </row>
    <row r="53" spans="2:15" s="150" customFormat="1" ht="11.25">
      <c r="B53" s="116">
        <v>7</v>
      </c>
      <c r="C53" s="116">
        <v>1</v>
      </c>
      <c r="D53" s="176">
        <v>9900071490</v>
      </c>
      <c r="E53" s="117"/>
      <c r="F53" s="117"/>
      <c r="G53" s="118">
        <f>G54+G55</f>
        <v>0</v>
      </c>
      <c r="H53" s="118">
        <f aca="true" t="shared" si="14" ref="H53:O53">H54+H55</f>
        <v>0</v>
      </c>
      <c r="I53" s="118">
        <f t="shared" si="14"/>
        <v>0</v>
      </c>
      <c r="J53" s="118">
        <f t="shared" si="14"/>
        <v>0</v>
      </c>
      <c r="K53" s="118">
        <f t="shared" si="14"/>
        <v>0</v>
      </c>
      <c r="L53" s="118">
        <f t="shared" si="14"/>
        <v>0</v>
      </c>
      <c r="M53" s="118">
        <f t="shared" si="14"/>
        <v>514410</v>
      </c>
      <c r="N53" s="118">
        <f t="shared" si="14"/>
        <v>0</v>
      </c>
      <c r="O53" s="118">
        <f t="shared" si="14"/>
        <v>0</v>
      </c>
    </row>
    <row r="54" spans="2:15" ht="11.25">
      <c r="B54" s="122">
        <v>7</v>
      </c>
      <c r="C54" s="122">
        <v>1</v>
      </c>
      <c r="D54" s="177">
        <v>9900071491</v>
      </c>
      <c r="E54" s="123">
        <v>110</v>
      </c>
      <c r="F54" s="123">
        <v>210</v>
      </c>
      <c r="G54" s="124">
        <f>J181</f>
        <v>0</v>
      </c>
      <c r="H54" s="124">
        <f aca="true" t="shared" si="15" ref="H54:O54">K181</f>
        <v>0</v>
      </c>
      <c r="I54" s="124">
        <f t="shared" si="15"/>
        <v>0</v>
      </c>
      <c r="J54" s="124">
        <f t="shared" si="15"/>
        <v>0</v>
      </c>
      <c r="K54" s="124">
        <f t="shared" si="15"/>
        <v>0</v>
      </c>
      <c r="L54" s="124">
        <f t="shared" si="15"/>
        <v>0</v>
      </c>
      <c r="M54" s="124">
        <f t="shared" si="15"/>
        <v>379180</v>
      </c>
      <c r="N54" s="124">
        <f t="shared" si="15"/>
        <v>0</v>
      </c>
      <c r="O54" s="124">
        <f t="shared" si="15"/>
        <v>0</v>
      </c>
    </row>
    <row r="55" spans="2:15" ht="11.25">
      <c r="B55" s="122">
        <v>7</v>
      </c>
      <c r="C55" s="122">
        <v>1</v>
      </c>
      <c r="D55" s="177">
        <v>9900071492</v>
      </c>
      <c r="E55" s="123">
        <v>110</v>
      </c>
      <c r="F55" s="123">
        <v>210</v>
      </c>
      <c r="G55" s="124">
        <f>J185</f>
        <v>0</v>
      </c>
      <c r="H55" s="124">
        <f aca="true" t="shared" si="16" ref="H55:O55">K185</f>
        <v>0</v>
      </c>
      <c r="I55" s="124">
        <f t="shared" si="16"/>
        <v>0</v>
      </c>
      <c r="J55" s="124">
        <f t="shared" si="16"/>
        <v>0</v>
      </c>
      <c r="K55" s="124">
        <f t="shared" si="16"/>
        <v>0</v>
      </c>
      <c r="L55" s="124">
        <f t="shared" si="16"/>
        <v>0</v>
      </c>
      <c r="M55" s="124">
        <f t="shared" si="16"/>
        <v>135230</v>
      </c>
      <c r="N55" s="124">
        <f t="shared" si="16"/>
        <v>0</v>
      </c>
      <c r="O55" s="124">
        <f t="shared" si="16"/>
        <v>0</v>
      </c>
    </row>
    <row r="56" spans="2:15" ht="11.25">
      <c r="B56" s="119">
        <v>7</v>
      </c>
      <c r="C56" s="119">
        <v>1</v>
      </c>
      <c r="D56" s="222">
        <v>9900071493</v>
      </c>
      <c r="E56" s="123"/>
      <c r="F56" s="123"/>
      <c r="G56" s="124"/>
      <c r="H56" s="124"/>
      <c r="I56" s="124"/>
      <c r="J56" s="124"/>
      <c r="K56" s="124"/>
      <c r="L56" s="124"/>
      <c r="M56" s="121">
        <f>M57</f>
        <v>4720</v>
      </c>
      <c r="N56" s="124"/>
      <c r="O56" s="124"/>
    </row>
    <row r="57" spans="2:15" ht="11.25">
      <c r="B57" s="122">
        <v>7</v>
      </c>
      <c r="C57" s="122">
        <v>1</v>
      </c>
      <c r="D57" s="177">
        <v>9900071493</v>
      </c>
      <c r="E57" s="123">
        <v>240</v>
      </c>
      <c r="F57" s="123">
        <v>300</v>
      </c>
      <c r="G57" s="124"/>
      <c r="H57" s="124"/>
      <c r="I57" s="124"/>
      <c r="J57" s="124"/>
      <c r="K57" s="124"/>
      <c r="L57" s="124"/>
      <c r="M57" s="124">
        <f>P189</f>
        <v>4720</v>
      </c>
      <c r="N57" s="124"/>
      <c r="O57" s="124"/>
    </row>
    <row r="58" spans="2:15" ht="11.25">
      <c r="B58" s="224">
        <v>7</v>
      </c>
      <c r="C58" s="224">
        <v>2</v>
      </c>
      <c r="D58" s="225"/>
      <c r="E58" s="226"/>
      <c r="F58" s="226"/>
      <c r="G58" s="226">
        <f>G59+G63+G68+G70+G72+G79+G85+G87</f>
        <v>8037303.85</v>
      </c>
      <c r="H58" s="227">
        <f aca="true" t="shared" si="17" ref="H58:O58">H59+H63+H66+H68+H70+H72+H79+H81+H85+H87+H89+H92+H97+H99+H104+H106</f>
        <v>0</v>
      </c>
      <c r="I58" s="227">
        <f t="shared" si="17"/>
        <v>0</v>
      </c>
      <c r="J58" s="227">
        <f t="shared" si="17"/>
        <v>7615738</v>
      </c>
      <c r="K58" s="227">
        <f t="shared" si="17"/>
        <v>0</v>
      </c>
      <c r="L58" s="227">
        <f t="shared" si="17"/>
        <v>0</v>
      </c>
      <c r="M58" s="227">
        <f>M59+M63+M66+M68+M70+M72+M79+M81+M85+M87+M89+M92+M97+M99+M104+M106+M95</f>
        <v>7236111</v>
      </c>
      <c r="N58" s="227">
        <f t="shared" si="17"/>
        <v>0</v>
      </c>
      <c r="O58" s="227">
        <f t="shared" si="17"/>
        <v>0</v>
      </c>
    </row>
    <row r="59" spans="2:15" ht="11.25">
      <c r="B59" s="119">
        <v>7</v>
      </c>
      <c r="C59" s="119">
        <v>2</v>
      </c>
      <c r="D59" s="80" t="s">
        <v>199</v>
      </c>
      <c r="E59" s="120"/>
      <c r="F59" s="120"/>
      <c r="G59" s="223">
        <f>G60+G61+G62</f>
        <v>1195506</v>
      </c>
      <c r="H59" s="223">
        <f aca="true" t="shared" si="18" ref="H59:O59">H60+H61+H62</f>
        <v>0</v>
      </c>
      <c r="I59" s="223">
        <f t="shared" si="18"/>
        <v>0</v>
      </c>
      <c r="J59" s="223">
        <f t="shared" si="18"/>
        <v>1131607</v>
      </c>
      <c r="K59" s="121">
        <f t="shared" si="18"/>
        <v>0</v>
      </c>
      <c r="L59" s="121">
        <f t="shared" si="18"/>
        <v>0</v>
      </c>
      <c r="M59" s="121">
        <f t="shared" si="18"/>
        <v>0</v>
      </c>
      <c r="N59" s="121">
        <f t="shared" si="18"/>
        <v>0</v>
      </c>
      <c r="O59" s="121">
        <f t="shared" si="18"/>
        <v>0</v>
      </c>
    </row>
    <row r="60" spans="2:15" ht="11.25">
      <c r="B60" s="122">
        <v>7</v>
      </c>
      <c r="C60" s="122">
        <v>2</v>
      </c>
      <c r="D60" s="83" t="s">
        <v>199</v>
      </c>
      <c r="E60" s="123">
        <v>110</v>
      </c>
      <c r="F60" s="123">
        <v>210</v>
      </c>
      <c r="G60" s="228">
        <f>J196+J200</f>
        <v>116533</v>
      </c>
      <c r="H60" s="228">
        <f aca="true" t="shared" si="19" ref="H60:O60">K196+K200</f>
        <v>0</v>
      </c>
      <c r="I60" s="228">
        <f t="shared" si="19"/>
        <v>0</v>
      </c>
      <c r="J60" s="228">
        <f t="shared" si="19"/>
        <v>94800</v>
      </c>
      <c r="K60" s="124">
        <f t="shared" si="19"/>
        <v>0</v>
      </c>
      <c r="L60" s="124">
        <f t="shared" si="19"/>
        <v>0</v>
      </c>
      <c r="M60" s="124">
        <f t="shared" si="19"/>
        <v>0</v>
      </c>
      <c r="N60" s="124">
        <f t="shared" si="19"/>
        <v>0</v>
      </c>
      <c r="O60" s="124">
        <f t="shared" si="19"/>
        <v>0</v>
      </c>
    </row>
    <row r="61" spans="2:15" ht="11.25">
      <c r="B61" s="122">
        <v>7</v>
      </c>
      <c r="C61" s="122">
        <v>2</v>
      </c>
      <c r="D61" s="83" t="s">
        <v>199</v>
      </c>
      <c r="E61" s="123">
        <v>240</v>
      </c>
      <c r="F61" s="123">
        <v>220</v>
      </c>
      <c r="G61" s="228">
        <f>J202</f>
        <v>824798</v>
      </c>
      <c r="H61" s="228">
        <f aca="true" t="shared" si="20" ref="H61:O61">K202</f>
        <v>0</v>
      </c>
      <c r="I61" s="228">
        <f t="shared" si="20"/>
        <v>0</v>
      </c>
      <c r="J61" s="228">
        <f t="shared" si="20"/>
        <v>831827</v>
      </c>
      <c r="K61" s="124">
        <f t="shared" si="20"/>
        <v>0</v>
      </c>
      <c r="L61" s="124">
        <f t="shared" si="20"/>
        <v>0</v>
      </c>
      <c r="M61" s="124">
        <f t="shared" si="20"/>
        <v>0</v>
      </c>
      <c r="N61" s="124">
        <f t="shared" si="20"/>
        <v>0</v>
      </c>
      <c r="O61" s="124">
        <f t="shared" si="20"/>
        <v>0</v>
      </c>
    </row>
    <row r="62" spans="2:15" ht="11.25">
      <c r="B62" s="122">
        <v>7</v>
      </c>
      <c r="C62" s="122">
        <v>2</v>
      </c>
      <c r="D62" s="83" t="s">
        <v>199</v>
      </c>
      <c r="E62" s="123">
        <v>240</v>
      </c>
      <c r="F62" s="123">
        <v>300</v>
      </c>
      <c r="G62" s="228">
        <f>J215</f>
        <v>254175</v>
      </c>
      <c r="H62" s="228">
        <f aca="true" t="shared" si="21" ref="H62:O62">K215</f>
        <v>0</v>
      </c>
      <c r="I62" s="228">
        <f t="shared" si="21"/>
        <v>0</v>
      </c>
      <c r="J62" s="228">
        <f t="shared" si="21"/>
        <v>204980</v>
      </c>
      <c r="K62" s="124">
        <f t="shared" si="21"/>
        <v>0</v>
      </c>
      <c r="L62" s="124">
        <f t="shared" si="21"/>
        <v>0</v>
      </c>
      <c r="M62" s="124">
        <f t="shared" si="21"/>
        <v>0</v>
      </c>
      <c r="N62" s="124">
        <f t="shared" si="21"/>
        <v>0</v>
      </c>
      <c r="O62" s="124">
        <f t="shared" si="21"/>
        <v>0</v>
      </c>
    </row>
    <row r="63" spans="2:15" ht="11.25">
      <c r="B63" s="79">
        <v>7</v>
      </c>
      <c r="C63" s="79">
        <v>2</v>
      </c>
      <c r="D63" s="80" t="s">
        <v>203</v>
      </c>
      <c r="E63" s="120"/>
      <c r="F63" s="120"/>
      <c r="G63" s="223">
        <f>G65+G64</f>
        <v>81150.7</v>
      </c>
      <c r="H63" s="223">
        <f aca="true" t="shared" si="22" ref="H63:O63">H65+H64</f>
        <v>0</v>
      </c>
      <c r="I63" s="223">
        <f t="shared" si="22"/>
        <v>0</v>
      </c>
      <c r="J63" s="223">
        <f t="shared" si="22"/>
        <v>104532</v>
      </c>
      <c r="K63" s="121">
        <f t="shared" si="22"/>
        <v>0</v>
      </c>
      <c r="L63" s="121">
        <f t="shared" si="22"/>
        <v>0</v>
      </c>
      <c r="M63" s="121">
        <f t="shared" si="22"/>
        <v>0</v>
      </c>
      <c r="N63" s="121">
        <f t="shared" si="22"/>
        <v>0</v>
      </c>
      <c r="O63" s="121">
        <f t="shared" si="22"/>
        <v>0</v>
      </c>
    </row>
    <row r="64" spans="2:15" ht="11.25">
      <c r="B64" s="82">
        <v>7</v>
      </c>
      <c r="C64" s="82">
        <v>2</v>
      </c>
      <c r="D64" s="83" t="s">
        <v>203</v>
      </c>
      <c r="E64" s="123">
        <v>110</v>
      </c>
      <c r="F64" s="123">
        <v>210</v>
      </c>
      <c r="G64" s="228">
        <f>J223</f>
        <v>0</v>
      </c>
      <c r="H64" s="228">
        <f aca="true" t="shared" si="23" ref="H64:O64">K223</f>
        <v>0</v>
      </c>
      <c r="I64" s="228">
        <f t="shared" si="23"/>
        <v>0</v>
      </c>
      <c r="J64" s="228">
        <f t="shared" si="23"/>
        <v>0</v>
      </c>
      <c r="K64" s="124">
        <f t="shared" si="23"/>
        <v>0</v>
      </c>
      <c r="L64" s="124">
        <f t="shared" si="23"/>
        <v>0</v>
      </c>
      <c r="M64" s="124">
        <f t="shared" si="23"/>
        <v>0</v>
      </c>
      <c r="N64" s="124">
        <f t="shared" si="23"/>
        <v>0</v>
      </c>
      <c r="O64" s="124">
        <f t="shared" si="23"/>
        <v>0</v>
      </c>
    </row>
    <row r="65" spans="2:15" ht="11.25">
      <c r="B65" s="82">
        <v>7</v>
      </c>
      <c r="C65" s="82">
        <v>2</v>
      </c>
      <c r="D65" s="83" t="s">
        <v>203</v>
      </c>
      <c r="E65" s="123">
        <v>240</v>
      </c>
      <c r="F65" s="123">
        <v>300</v>
      </c>
      <c r="G65" s="229">
        <f aca="true" t="shared" si="24" ref="G65:O65">J226</f>
        <v>81150.7</v>
      </c>
      <c r="H65" s="228">
        <f t="shared" si="24"/>
        <v>0</v>
      </c>
      <c r="I65" s="228">
        <f t="shared" si="24"/>
        <v>0</v>
      </c>
      <c r="J65" s="228">
        <f t="shared" si="24"/>
        <v>104532</v>
      </c>
      <c r="K65" s="124">
        <f t="shared" si="24"/>
        <v>0</v>
      </c>
      <c r="L65" s="124">
        <f t="shared" si="24"/>
        <v>0</v>
      </c>
      <c r="M65" s="124">
        <f t="shared" si="24"/>
        <v>0</v>
      </c>
      <c r="N65" s="124">
        <f t="shared" si="24"/>
        <v>0</v>
      </c>
      <c r="O65" s="124">
        <f t="shared" si="24"/>
        <v>0</v>
      </c>
    </row>
    <row r="66" spans="2:15" s="152" customFormat="1" ht="10.5">
      <c r="B66" s="79">
        <v>7</v>
      </c>
      <c r="C66" s="79">
        <v>2</v>
      </c>
      <c r="D66" s="80" t="s">
        <v>205</v>
      </c>
      <c r="E66" s="120"/>
      <c r="F66" s="120"/>
      <c r="G66" s="223">
        <f>G67</f>
        <v>0</v>
      </c>
      <c r="H66" s="223">
        <f aca="true" t="shared" si="25" ref="H66:O66">H67</f>
        <v>0</v>
      </c>
      <c r="I66" s="223">
        <f t="shared" si="25"/>
        <v>0</v>
      </c>
      <c r="J66" s="223">
        <f t="shared" si="25"/>
        <v>0</v>
      </c>
      <c r="K66" s="121">
        <f t="shared" si="25"/>
        <v>0</v>
      </c>
      <c r="L66" s="121">
        <f t="shared" si="25"/>
        <v>0</v>
      </c>
      <c r="M66" s="121">
        <f t="shared" si="25"/>
        <v>0</v>
      </c>
      <c r="N66" s="121">
        <f t="shared" si="25"/>
        <v>0</v>
      </c>
      <c r="O66" s="121">
        <f t="shared" si="25"/>
        <v>0</v>
      </c>
    </row>
    <row r="67" spans="2:15" ht="11.25">
      <c r="B67" s="82">
        <v>7</v>
      </c>
      <c r="C67" s="82">
        <v>2</v>
      </c>
      <c r="D67" s="83" t="s">
        <v>205</v>
      </c>
      <c r="E67" s="123">
        <v>320</v>
      </c>
      <c r="F67" s="123">
        <v>260</v>
      </c>
      <c r="G67" s="228">
        <f>J229</f>
        <v>0</v>
      </c>
      <c r="H67" s="228">
        <f aca="true" t="shared" si="26" ref="H67:O67">K229</f>
        <v>0</v>
      </c>
      <c r="I67" s="228">
        <f t="shared" si="26"/>
        <v>0</v>
      </c>
      <c r="J67" s="228">
        <f t="shared" si="26"/>
        <v>0</v>
      </c>
      <c r="K67" s="124">
        <f t="shared" si="26"/>
        <v>0</v>
      </c>
      <c r="L67" s="124">
        <f t="shared" si="26"/>
        <v>0</v>
      </c>
      <c r="M67" s="124">
        <f t="shared" si="26"/>
        <v>0</v>
      </c>
      <c r="N67" s="124">
        <f t="shared" si="26"/>
        <v>0</v>
      </c>
      <c r="O67" s="124">
        <f t="shared" si="26"/>
        <v>0</v>
      </c>
    </row>
    <row r="68" spans="2:15" s="152" customFormat="1" ht="10.5">
      <c r="B68" s="79">
        <v>7</v>
      </c>
      <c r="C68" s="79">
        <v>2</v>
      </c>
      <c r="D68" s="80" t="s">
        <v>208</v>
      </c>
      <c r="E68" s="120"/>
      <c r="F68" s="120"/>
      <c r="G68" s="223">
        <f>G69</f>
        <v>75978</v>
      </c>
      <c r="H68" s="223">
        <f aca="true" t="shared" si="27" ref="H68:O68">H69</f>
        <v>0</v>
      </c>
      <c r="I68" s="223">
        <f t="shared" si="27"/>
        <v>0</v>
      </c>
      <c r="J68" s="223">
        <f t="shared" si="27"/>
        <v>120745</v>
      </c>
      <c r="K68" s="121">
        <f t="shared" si="27"/>
        <v>0</v>
      </c>
      <c r="L68" s="121">
        <f t="shared" si="27"/>
        <v>0</v>
      </c>
      <c r="M68" s="121">
        <f t="shared" si="27"/>
        <v>0</v>
      </c>
      <c r="N68" s="121">
        <f t="shared" si="27"/>
        <v>0</v>
      </c>
      <c r="O68" s="121">
        <f t="shared" si="27"/>
        <v>0</v>
      </c>
    </row>
    <row r="69" spans="2:15" ht="11.25">
      <c r="B69" s="82">
        <v>7</v>
      </c>
      <c r="C69" s="82">
        <v>2</v>
      </c>
      <c r="D69" s="83" t="s">
        <v>208</v>
      </c>
      <c r="E69" s="123">
        <v>240</v>
      </c>
      <c r="F69" s="123">
        <v>300</v>
      </c>
      <c r="G69" s="228">
        <f>J232</f>
        <v>75978</v>
      </c>
      <c r="H69" s="228">
        <f aca="true" t="shared" si="28" ref="H69:O69">K232</f>
        <v>0</v>
      </c>
      <c r="I69" s="228">
        <f t="shared" si="28"/>
        <v>0</v>
      </c>
      <c r="J69" s="228">
        <f t="shared" si="28"/>
        <v>120745</v>
      </c>
      <c r="K69" s="124">
        <f t="shared" si="28"/>
        <v>0</v>
      </c>
      <c r="L69" s="124">
        <f t="shared" si="28"/>
        <v>0</v>
      </c>
      <c r="M69" s="124">
        <f t="shared" si="28"/>
        <v>0</v>
      </c>
      <c r="N69" s="124">
        <f t="shared" si="28"/>
        <v>0</v>
      </c>
      <c r="O69" s="124">
        <f t="shared" si="28"/>
        <v>0</v>
      </c>
    </row>
    <row r="70" spans="2:15" s="152" customFormat="1" ht="10.5">
      <c r="B70" s="79">
        <v>7</v>
      </c>
      <c r="C70" s="79">
        <v>2</v>
      </c>
      <c r="D70" s="80" t="s">
        <v>210</v>
      </c>
      <c r="E70" s="120"/>
      <c r="F70" s="120"/>
      <c r="G70" s="230">
        <f>G71</f>
        <v>257677.64</v>
      </c>
      <c r="H70" s="223">
        <f aca="true" t="shared" si="29" ref="H70:O70">H71</f>
        <v>0</v>
      </c>
      <c r="I70" s="223">
        <f t="shared" si="29"/>
        <v>0</v>
      </c>
      <c r="J70" s="223">
        <f t="shared" si="29"/>
        <v>0</v>
      </c>
      <c r="K70" s="121">
        <f t="shared" si="29"/>
        <v>0</v>
      </c>
      <c r="L70" s="121">
        <f t="shared" si="29"/>
        <v>0</v>
      </c>
      <c r="M70" s="121">
        <f t="shared" si="29"/>
        <v>0</v>
      </c>
      <c r="N70" s="121">
        <f t="shared" si="29"/>
        <v>0</v>
      </c>
      <c r="O70" s="121">
        <f t="shared" si="29"/>
        <v>0</v>
      </c>
    </row>
    <row r="71" spans="2:15" ht="11.25">
      <c r="B71" s="82">
        <v>7</v>
      </c>
      <c r="C71" s="82">
        <v>2</v>
      </c>
      <c r="D71" s="83" t="s">
        <v>210</v>
      </c>
      <c r="E71" s="123">
        <v>110</v>
      </c>
      <c r="F71" s="123">
        <v>210</v>
      </c>
      <c r="G71" s="229">
        <f>J236</f>
        <v>257677.64</v>
      </c>
      <c r="H71" s="228">
        <f aca="true" t="shared" si="30" ref="H71:O71">K236</f>
        <v>0</v>
      </c>
      <c r="I71" s="228">
        <f t="shared" si="30"/>
        <v>0</v>
      </c>
      <c r="J71" s="228">
        <f t="shared" si="30"/>
        <v>0</v>
      </c>
      <c r="K71" s="124">
        <f t="shared" si="30"/>
        <v>0</v>
      </c>
      <c r="L71" s="124">
        <f t="shared" si="30"/>
        <v>0</v>
      </c>
      <c r="M71" s="124">
        <f t="shared" si="30"/>
        <v>0</v>
      </c>
      <c r="N71" s="124">
        <f t="shared" si="30"/>
        <v>0</v>
      </c>
      <c r="O71" s="124">
        <f t="shared" si="30"/>
        <v>0</v>
      </c>
    </row>
    <row r="72" spans="2:15" ht="11.25">
      <c r="B72" s="79">
        <v>7</v>
      </c>
      <c r="C72" s="79">
        <v>2</v>
      </c>
      <c r="D72" s="80" t="s">
        <v>212</v>
      </c>
      <c r="E72" s="123"/>
      <c r="F72" s="123"/>
      <c r="G72" s="230">
        <f>G73+G75+G78+G74+G76+G77</f>
        <v>6111883.12</v>
      </c>
      <c r="H72" s="223">
        <f aca="true" t="shared" si="31" ref="H72:O72">H73+H75+H78+H74+H76+H77</f>
        <v>0</v>
      </c>
      <c r="I72" s="223">
        <f t="shared" si="31"/>
        <v>0</v>
      </c>
      <c r="J72" s="223">
        <f t="shared" si="31"/>
        <v>5847000</v>
      </c>
      <c r="K72" s="121">
        <f t="shared" si="31"/>
        <v>0</v>
      </c>
      <c r="L72" s="121">
        <f t="shared" si="31"/>
        <v>0</v>
      </c>
      <c r="M72" s="121">
        <f t="shared" si="31"/>
        <v>0</v>
      </c>
      <c r="N72" s="121">
        <f t="shared" si="31"/>
        <v>0</v>
      </c>
      <c r="O72" s="121">
        <f t="shared" si="31"/>
        <v>0</v>
      </c>
    </row>
    <row r="73" spans="2:15" ht="11.25">
      <c r="B73" s="82">
        <v>7</v>
      </c>
      <c r="C73" s="82">
        <v>2</v>
      </c>
      <c r="D73" s="83" t="s">
        <v>216</v>
      </c>
      <c r="E73" s="123">
        <v>110</v>
      </c>
      <c r="F73" s="123">
        <v>210</v>
      </c>
      <c r="G73" s="228">
        <f>J242</f>
        <v>4673142</v>
      </c>
      <c r="H73" s="228">
        <f aca="true" t="shared" si="32" ref="H73:O73">K242</f>
        <v>0</v>
      </c>
      <c r="I73" s="228">
        <f t="shared" si="32"/>
        <v>0</v>
      </c>
      <c r="J73" s="228">
        <f t="shared" si="32"/>
        <v>4496470</v>
      </c>
      <c r="K73" s="124">
        <f t="shared" si="32"/>
        <v>0</v>
      </c>
      <c r="L73" s="124">
        <f t="shared" si="32"/>
        <v>0</v>
      </c>
      <c r="M73" s="124">
        <f t="shared" si="32"/>
        <v>0</v>
      </c>
      <c r="N73" s="124">
        <f t="shared" si="32"/>
        <v>0</v>
      </c>
      <c r="O73" s="124">
        <f t="shared" si="32"/>
        <v>0</v>
      </c>
    </row>
    <row r="74" spans="2:15" ht="11.25">
      <c r="B74" s="82">
        <v>7</v>
      </c>
      <c r="C74" s="82">
        <v>2</v>
      </c>
      <c r="D74" s="83" t="s">
        <v>216</v>
      </c>
      <c r="E74" s="123">
        <v>110</v>
      </c>
      <c r="F74" s="123">
        <v>260</v>
      </c>
      <c r="G74" s="228">
        <f>J245</f>
        <v>11104</v>
      </c>
      <c r="H74" s="228">
        <f aca="true" t="shared" si="33" ref="H74:O74">K245</f>
        <v>0</v>
      </c>
      <c r="I74" s="228">
        <f t="shared" si="33"/>
        <v>0</v>
      </c>
      <c r="J74" s="228">
        <f t="shared" si="33"/>
        <v>0</v>
      </c>
      <c r="K74" s="124">
        <f t="shared" si="33"/>
        <v>0</v>
      </c>
      <c r="L74" s="124">
        <f t="shared" si="33"/>
        <v>0</v>
      </c>
      <c r="M74" s="124">
        <f t="shared" si="33"/>
        <v>0</v>
      </c>
      <c r="N74" s="124">
        <f t="shared" si="33"/>
        <v>0</v>
      </c>
      <c r="O74" s="124">
        <f t="shared" si="33"/>
        <v>0</v>
      </c>
    </row>
    <row r="75" spans="2:15" ht="11.25">
      <c r="B75" s="82">
        <v>7</v>
      </c>
      <c r="C75" s="82">
        <v>2</v>
      </c>
      <c r="D75" s="83" t="s">
        <v>217</v>
      </c>
      <c r="E75" s="123">
        <v>110</v>
      </c>
      <c r="F75" s="123">
        <v>210</v>
      </c>
      <c r="G75" s="228">
        <f>J248</f>
        <v>1307182</v>
      </c>
      <c r="H75" s="228">
        <f aca="true" t="shared" si="34" ref="H75:O75">K248</f>
        <v>0</v>
      </c>
      <c r="I75" s="228">
        <f t="shared" si="34"/>
        <v>0</v>
      </c>
      <c r="J75" s="228">
        <f t="shared" si="34"/>
        <v>1273200</v>
      </c>
      <c r="K75" s="124">
        <f t="shared" si="34"/>
        <v>0</v>
      </c>
      <c r="L75" s="124">
        <f t="shared" si="34"/>
        <v>0</v>
      </c>
      <c r="M75" s="124">
        <f t="shared" si="34"/>
        <v>0</v>
      </c>
      <c r="N75" s="124">
        <f t="shared" si="34"/>
        <v>0</v>
      </c>
      <c r="O75" s="124">
        <f t="shared" si="34"/>
        <v>0</v>
      </c>
    </row>
    <row r="76" spans="2:15" ht="11.25">
      <c r="B76" s="82">
        <v>7</v>
      </c>
      <c r="C76" s="82">
        <v>2</v>
      </c>
      <c r="D76" s="83" t="s">
        <v>217</v>
      </c>
      <c r="E76" s="123">
        <v>110</v>
      </c>
      <c r="F76" s="123">
        <v>260</v>
      </c>
      <c r="G76" s="228">
        <f>J252</f>
        <v>1017</v>
      </c>
      <c r="H76" s="228">
        <f aca="true" t="shared" si="35" ref="H76:O76">K252</f>
        <v>0</v>
      </c>
      <c r="I76" s="228">
        <f t="shared" si="35"/>
        <v>0</v>
      </c>
      <c r="J76" s="228">
        <f t="shared" si="35"/>
        <v>0</v>
      </c>
      <c r="K76" s="124">
        <f t="shared" si="35"/>
        <v>0</v>
      </c>
      <c r="L76" s="124">
        <f t="shared" si="35"/>
        <v>0</v>
      </c>
      <c r="M76" s="124">
        <f t="shared" si="35"/>
        <v>0</v>
      </c>
      <c r="N76" s="124">
        <f t="shared" si="35"/>
        <v>0</v>
      </c>
      <c r="O76" s="124">
        <f t="shared" si="35"/>
        <v>0</v>
      </c>
    </row>
    <row r="77" spans="2:15" ht="11.25">
      <c r="B77" s="82">
        <v>7</v>
      </c>
      <c r="C77" s="82">
        <v>2</v>
      </c>
      <c r="D77" s="83" t="s">
        <v>218</v>
      </c>
      <c r="E77" s="123">
        <v>240</v>
      </c>
      <c r="F77" s="123">
        <v>220</v>
      </c>
      <c r="G77" s="228">
        <f>J254</f>
        <v>20800</v>
      </c>
      <c r="H77" s="228">
        <f aca="true" t="shared" si="36" ref="H77:O77">K254</f>
        <v>0</v>
      </c>
      <c r="I77" s="228">
        <f t="shared" si="36"/>
        <v>0</v>
      </c>
      <c r="J77" s="228">
        <f t="shared" si="36"/>
        <v>0</v>
      </c>
      <c r="K77" s="124">
        <f t="shared" si="36"/>
        <v>0</v>
      </c>
      <c r="L77" s="124">
        <f t="shared" si="36"/>
        <v>0</v>
      </c>
      <c r="M77" s="124">
        <f t="shared" si="36"/>
        <v>0</v>
      </c>
      <c r="N77" s="124">
        <f t="shared" si="36"/>
        <v>0</v>
      </c>
      <c r="O77" s="124">
        <f t="shared" si="36"/>
        <v>0</v>
      </c>
    </row>
    <row r="78" spans="2:15" ht="11.25">
      <c r="B78" s="82">
        <v>7</v>
      </c>
      <c r="C78" s="82">
        <v>2</v>
      </c>
      <c r="D78" s="83" t="s">
        <v>218</v>
      </c>
      <c r="E78" s="123">
        <v>240</v>
      </c>
      <c r="F78" s="123">
        <v>300</v>
      </c>
      <c r="G78" s="229">
        <f>J256</f>
        <v>98638.12</v>
      </c>
      <c r="H78" s="228">
        <f>K256</f>
        <v>0</v>
      </c>
      <c r="I78" s="228">
        <f>L256</f>
        <v>0</v>
      </c>
      <c r="J78" s="228">
        <f>M256</f>
        <v>77330</v>
      </c>
      <c r="K78" s="124">
        <f>N253</f>
        <v>0</v>
      </c>
      <c r="L78" s="124">
        <f>O253</f>
        <v>0</v>
      </c>
      <c r="M78" s="124">
        <f>P253</f>
        <v>0</v>
      </c>
      <c r="N78" s="124">
        <f>Q253</f>
        <v>0</v>
      </c>
      <c r="O78" s="124">
        <f>R253</f>
        <v>0</v>
      </c>
    </row>
    <row r="79" spans="2:15" s="150" customFormat="1" ht="11.25">
      <c r="B79" s="77">
        <v>7</v>
      </c>
      <c r="C79" s="77">
        <v>2</v>
      </c>
      <c r="D79" s="78" t="s">
        <v>220</v>
      </c>
      <c r="E79" s="117"/>
      <c r="F79" s="117"/>
      <c r="G79" s="231">
        <f>G80</f>
        <v>99151.39</v>
      </c>
      <c r="H79" s="231">
        <f aca="true" t="shared" si="37" ref="H79:O79">H80</f>
        <v>0</v>
      </c>
      <c r="I79" s="231">
        <f t="shared" si="37"/>
        <v>0</v>
      </c>
      <c r="J79" s="231">
        <f t="shared" si="37"/>
        <v>166460</v>
      </c>
      <c r="K79" s="118">
        <f t="shared" si="37"/>
        <v>0</v>
      </c>
      <c r="L79" s="118">
        <f t="shared" si="37"/>
        <v>0</v>
      </c>
      <c r="M79" s="118">
        <f t="shared" si="37"/>
        <v>0</v>
      </c>
      <c r="N79" s="118">
        <f t="shared" si="37"/>
        <v>0</v>
      </c>
      <c r="O79" s="118">
        <f t="shared" si="37"/>
        <v>0</v>
      </c>
    </row>
    <row r="80" spans="2:15" ht="11.25">
      <c r="B80" s="82">
        <v>7</v>
      </c>
      <c r="C80" s="82">
        <v>2</v>
      </c>
      <c r="D80" s="83" t="s">
        <v>220</v>
      </c>
      <c r="E80" s="123">
        <v>240</v>
      </c>
      <c r="F80" s="123">
        <v>300</v>
      </c>
      <c r="G80" s="228">
        <f>J260</f>
        <v>99151.39</v>
      </c>
      <c r="H80" s="228">
        <f aca="true" t="shared" si="38" ref="H80:O80">K260</f>
        <v>0</v>
      </c>
      <c r="I80" s="228">
        <f t="shared" si="38"/>
        <v>0</v>
      </c>
      <c r="J80" s="228">
        <f t="shared" si="38"/>
        <v>166460</v>
      </c>
      <c r="K80" s="124">
        <f t="shared" si="38"/>
        <v>0</v>
      </c>
      <c r="L80" s="124">
        <f t="shared" si="38"/>
        <v>0</v>
      </c>
      <c r="M80" s="124">
        <f t="shared" si="38"/>
        <v>0</v>
      </c>
      <c r="N80" s="124">
        <f t="shared" si="38"/>
        <v>0</v>
      </c>
      <c r="O80" s="124">
        <f t="shared" si="38"/>
        <v>0</v>
      </c>
    </row>
    <row r="81" spans="2:15" s="150" customFormat="1" ht="11.25">
      <c r="B81" s="77">
        <v>7</v>
      </c>
      <c r="C81" s="77">
        <v>2</v>
      </c>
      <c r="D81" s="78" t="s">
        <v>261</v>
      </c>
      <c r="E81" s="117"/>
      <c r="F81" s="117"/>
      <c r="G81" s="231">
        <f>G82</f>
        <v>0</v>
      </c>
      <c r="H81" s="231">
        <f aca="true" t="shared" si="39" ref="H81:O81">H82</f>
        <v>0</v>
      </c>
      <c r="I81" s="231">
        <f t="shared" si="39"/>
        <v>0</v>
      </c>
      <c r="J81" s="231">
        <f t="shared" si="39"/>
        <v>0</v>
      </c>
      <c r="K81" s="118">
        <f t="shared" si="39"/>
        <v>0</v>
      </c>
      <c r="L81" s="118">
        <f t="shared" si="39"/>
        <v>0</v>
      </c>
      <c r="M81" s="118">
        <f t="shared" si="39"/>
        <v>0</v>
      </c>
      <c r="N81" s="118">
        <f t="shared" si="39"/>
        <v>0</v>
      </c>
      <c r="O81" s="118">
        <f t="shared" si="39"/>
        <v>0</v>
      </c>
    </row>
    <row r="82" spans="2:15" ht="11.25">
      <c r="B82" s="82">
        <v>7</v>
      </c>
      <c r="C82" s="82">
        <v>2</v>
      </c>
      <c r="D82" s="83" t="s">
        <v>261</v>
      </c>
      <c r="E82" s="123">
        <v>240</v>
      </c>
      <c r="F82" s="123">
        <v>220</v>
      </c>
      <c r="G82" s="228">
        <f aca="true" t="shared" si="40" ref="G82:O82">J264</f>
        <v>0</v>
      </c>
      <c r="H82" s="228">
        <f t="shared" si="40"/>
        <v>0</v>
      </c>
      <c r="I82" s="228">
        <f t="shared" si="40"/>
        <v>0</v>
      </c>
      <c r="J82" s="228">
        <f t="shared" si="40"/>
        <v>0</v>
      </c>
      <c r="K82" s="124">
        <f t="shared" si="40"/>
        <v>0</v>
      </c>
      <c r="L82" s="124">
        <f t="shared" si="40"/>
        <v>0</v>
      </c>
      <c r="M82" s="124">
        <f t="shared" si="40"/>
        <v>0</v>
      </c>
      <c r="N82" s="124">
        <f t="shared" si="40"/>
        <v>0</v>
      </c>
      <c r="O82" s="124">
        <f t="shared" si="40"/>
        <v>0</v>
      </c>
    </row>
    <row r="83" spans="2:15" ht="11.25">
      <c r="B83" s="82">
        <v>7</v>
      </c>
      <c r="C83" s="82">
        <v>2</v>
      </c>
      <c r="D83" s="83" t="s">
        <v>275</v>
      </c>
      <c r="E83" s="123"/>
      <c r="F83" s="123"/>
      <c r="G83" s="231">
        <f>G84</f>
        <v>0</v>
      </c>
      <c r="H83" s="228"/>
      <c r="I83" s="228"/>
      <c r="J83" s="228"/>
      <c r="K83" s="124"/>
      <c r="L83" s="124"/>
      <c r="M83" s="124"/>
      <c r="N83" s="124"/>
      <c r="O83" s="124"/>
    </row>
    <row r="84" spans="2:15" ht="11.25">
      <c r="B84" s="82">
        <v>7</v>
      </c>
      <c r="C84" s="82">
        <v>2</v>
      </c>
      <c r="D84" s="83" t="s">
        <v>275</v>
      </c>
      <c r="E84" s="123">
        <v>240</v>
      </c>
      <c r="F84" s="123">
        <v>220</v>
      </c>
      <c r="G84" s="228"/>
      <c r="H84" s="228"/>
      <c r="I84" s="228"/>
      <c r="J84" s="228"/>
      <c r="K84" s="124"/>
      <c r="L84" s="124"/>
      <c r="M84" s="124"/>
      <c r="N84" s="124"/>
      <c r="O84" s="124"/>
    </row>
    <row r="85" spans="2:15" ht="11.25">
      <c r="B85" s="79">
        <v>7</v>
      </c>
      <c r="C85" s="79">
        <v>2</v>
      </c>
      <c r="D85" s="80" t="s">
        <v>221</v>
      </c>
      <c r="E85" s="85"/>
      <c r="F85" s="86"/>
      <c r="G85" s="230">
        <f>G86</f>
        <v>101927</v>
      </c>
      <c r="H85" s="230">
        <f aca="true" t="shared" si="41" ref="H85:O85">H86</f>
        <v>0</v>
      </c>
      <c r="I85" s="230">
        <f t="shared" si="41"/>
        <v>0</v>
      </c>
      <c r="J85" s="230">
        <f t="shared" si="41"/>
        <v>0</v>
      </c>
      <c r="K85" s="120">
        <f t="shared" si="41"/>
        <v>0</v>
      </c>
      <c r="L85" s="120">
        <f t="shared" si="41"/>
        <v>0</v>
      </c>
      <c r="M85" s="120">
        <f t="shared" si="41"/>
        <v>0</v>
      </c>
      <c r="N85" s="120">
        <f t="shared" si="41"/>
        <v>0</v>
      </c>
      <c r="O85" s="120">
        <f t="shared" si="41"/>
        <v>0</v>
      </c>
    </row>
    <row r="86" spans="2:15" ht="11.25">
      <c r="B86" s="82">
        <v>7</v>
      </c>
      <c r="C86" s="82">
        <v>2</v>
      </c>
      <c r="D86" s="83" t="s">
        <v>221</v>
      </c>
      <c r="E86" s="123">
        <v>850</v>
      </c>
      <c r="F86" s="123">
        <v>290</v>
      </c>
      <c r="G86" s="228">
        <f>J266</f>
        <v>101927</v>
      </c>
      <c r="H86" s="228">
        <f aca="true" t="shared" si="42" ref="H86:O86">K266</f>
        <v>0</v>
      </c>
      <c r="I86" s="228">
        <f t="shared" si="42"/>
        <v>0</v>
      </c>
      <c r="J86" s="228">
        <f t="shared" si="42"/>
        <v>0</v>
      </c>
      <c r="K86" s="124">
        <f t="shared" si="42"/>
        <v>0</v>
      </c>
      <c r="L86" s="124">
        <f t="shared" si="42"/>
        <v>0</v>
      </c>
      <c r="M86" s="124">
        <f t="shared" si="42"/>
        <v>0</v>
      </c>
      <c r="N86" s="124">
        <f t="shared" si="42"/>
        <v>0</v>
      </c>
      <c r="O86" s="124">
        <f t="shared" si="42"/>
        <v>0</v>
      </c>
    </row>
    <row r="87" spans="2:15" s="152" customFormat="1" ht="10.5">
      <c r="B87" s="79">
        <v>7</v>
      </c>
      <c r="C87" s="79">
        <v>2</v>
      </c>
      <c r="D87" s="80" t="s">
        <v>224</v>
      </c>
      <c r="E87" s="120"/>
      <c r="F87" s="120"/>
      <c r="G87" s="223">
        <f>G88</f>
        <v>114030</v>
      </c>
      <c r="H87" s="223">
        <f aca="true" t="shared" si="43" ref="H87:O87">H88</f>
        <v>0</v>
      </c>
      <c r="I87" s="223">
        <f t="shared" si="43"/>
        <v>0</v>
      </c>
      <c r="J87" s="223">
        <f t="shared" si="43"/>
        <v>196152</v>
      </c>
      <c r="K87" s="121">
        <f t="shared" si="43"/>
        <v>0</v>
      </c>
      <c r="L87" s="121">
        <f t="shared" si="43"/>
        <v>0</v>
      </c>
      <c r="M87" s="121">
        <f t="shared" si="43"/>
        <v>196152</v>
      </c>
      <c r="N87" s="121">
        <f t="shared" si="43"/>
        <v>0</v>
      </c>
      <c r="O87" s="121">
        <f t="shared" si="43"/>
        <v>0</v>
      </c>
    </row>
    <row r="88" spans="2:15" ht="11.25">
      <c r="B88" s="82">
        <v>7</v>
      </c>
      <c r="C88" s="82">
        <v>2</v>
      </c>
      <c r="D88" s="83" t="s">
        <v>224</v>
      </c>
      <c r="E88" s="123">
        <v>240</v>
      </c>
      <c r="F88" s="123">
        <v>300</v>
      </c>
      <c r="G88" s="228">
        <f>J269</f>
        <v>114030</v>
      </c>
      <c r="H88" s="228">
        <f aca="true" t="shared" si="44" ref="H88:O88">K269</f>
        <v>0</v>
      </c>
      <c r="I88" s="228">
        <f t="shared" si="44"/>
        <v>0</v>
      </c>
      <c r="J88" s="228">
        <f t="shared" si="44"/>
        <v>196152</v>
      </c>
      <c r="K88" s="124">
        <f t="shared" si="44"/>
        <v>0</v>
      </c>
      <c r="L88" s="124">
        <f t="shared" si="44"/>
        <v>0</v>
      </c>
      <c r="M88" s="124">
        <f t="shared" si="44"/>
        <v>196152</v>
      </c>
      <c r="N88" s="124">
        <f t="shared" si="44"/>
        <v>0</v>
      </c>
      <c r="O88" s="124">
        <f t="shared" si="44"/>
        <v>0</v>
      </c>
    </row>
    <row r="89" spans="2:15" ht="11.25">
      <c r="B89" s="79">
        <v>7</v>
      </c>
      <c r="C89" s="79">
        <v>2</v>
      </c>
      <c r="D89" s="80" t="s">
        <v>227</v>
      </c>
      <c r="E89" s="85"/>
      <c r="F89" s="86"/>
      <c r="G89" s="223">
        <f>G90+G91</f>
        <v>0</v>
      </c>
      <c r="H89" s="223">
        <f aca="true" t="shared" si="45" ref="H89:O89">H90+H91</f>
        <v>0</v>
      </c>
      <c r="I89" s="223">
        <f t="shared" si="45"/>
        <v>0</v>
      </c>
      <c r="J89" s="223">
        <f t="shared" si="45"/>
        <v>0</v>
      </c>
      <c r="K89" s="121">
        <f t="shared" si="45"/>
        <v>0</v>
      </c>
      <c r="L89" s="121">
        <f t="shared" si="45"/>
        <v>0</v>
      </c>
      <c r="M89" s="121">
        <f t="shared" si="45"/>
        <v>856080</v>
      </c>
      <c r="N89" s="121">
        <f t="shared" si="45"/>
        <v>0</v>
      </c>
      <c r="O89" s="121">
        <f t="shared" si="45"/>
        <v>0</v>
      </c>
    </row>
    <row r="90" spans="2:15" ht="11.25">
      <c r="B90" s="82">
        <v>7</v>
      </c>
      <c r="C90" s="82">
        <v>2</v>
      </c>
      <c r="D90" s="83" t="s">
        <v>227</v>
      </c>
      <c r="E90" s="6">
        <v>110</v>
      </c>
      <c r="F90" s="4">
        <v>210</v>
      </c>
      <c r="G90" s="228">
        <f aca="true" t="shared" si="46" ref="G90:O90">J284</f>
        <v>0</v>
      </c>
      <c r="H90" s="228">
        <f t="shared" si="46"/>
        <v>0</v>
      </c>
      <c r="I90" s="228">
        <f t="shared" si="46"/>
        <v>0</v>
      </c>
      <c r="J90" s="228">
        <f t="shared" si="46"/>
        <v>0</v>
      </c>
      <c r="K90" s="124">
        <f t="shared" si="46"/>
        <v>0</v>
      </c>
      <c r="L90" s="124">
        <f t="shared" si="46"/>
        <v>0</v>
      </c>
      <c r="M90" s="124">
        <f t="shared" si="46"/>
        <v>94800</v>
      </c>
      <c r="N90" s="124">
        <f t="shared" si="46"/>
        <v>0</v>
      </c>
      <c r="O90" s="124">
        <f t="shared" si="46"/>
        <v>0</v>
      </c>
    </row>
    <row r="91" spans="2:15" ht="11.25">
      <c r="B91" s="82">
        <v>7</v>
      </c>
      <c r="C91" s="82">
        <v>2</v>
      </c>
      <c r="D91" s="83" t="s">
        <v>227</v>
      </c>
      <c r="E91" s="6">
        <v>240</v>
      </c>
      <c r="F91" s="4">
        <v>220</v>
      </c>
      <c r="G91" s="228">
        <f aca="true" t="shared" si="47" ref="G91:O91">J287</f>
        <v>0</v>
      </c>
      <c r="H91" s="228">
        <f t="shared" si="47"/>
        <v>0</v>
      </c>
      <c r="I91" s="228">
        <f t="shared" si="47"/>
        <v>0</v>
      </c>
      <c r="J91" s="228">
        <f t="shared" si="47"/>
        <v>0</v>
      </c>
      <c r="K91" s="124">
        <f t="shared" si="47"/>
        <v>0</v>
      </c>
      <c r="L91" s="124">
        <f t="shared" si="47"/>
        <v>0</v>
      </c>
      <c r="M91" s="124">
        <f t="shared" si="47"/>
        <v>761280</v>
      </c>
      <c r="N91" s="124">
        <f t="shared" si="47"/>
        <v>0</v>
      </c>
      <c r="O91" s="124">
        <f t="shared" si="47"/>
        <v>0</v>
      </c>
    </row>
    <row r="92" spans="2:15" s="152" customFormat="1" ht="10.5">
      <c r="B92" s="79">
        <v>7</v>
      </c>
      <c r="C92" s="79">
        <v>2</v>
      </c>
      <c r="D92" s="80" t="s">
        <v>230</v>
      </c>
      <c r="E92" s="85"/>
      <c r="F92" s="86"/>
      <c r="G92" s="223">
        <f>G93+G94</f>
        <v>0</v>
      </c>
      <c r="H92" s="223">
        <f aca="true" t="shared" si="48" ref="H92:O92">H93+H94</f>
        <v>0</v>
      </c>
      <c r="I92" s="223">
        <f t="shared" si="48"/>
        <v>0</v>
      </c>
      <c r="J92" s="223">
        <f t="shared" si="48"/>
        <v>0</v>
      </c>
      <c r="K92" s="121">
        <f t="shared" si="48"/>
        <v>0</v>
      </c>
      <c r="L92" s="121">
        <f t="shared" si="48"/>
        <v>0</v>
      </c>
      <c r="M92" s="121">
        <f t="shared" si="48"/>
        <v>108714</v>
      </c>
      <c r="N92" s="121">
        <f t="shared" si="48"/>
        <v>0</v>
      </c>
      <c r="O92" s="121">
        <f t="shared" si="48"/>
        <v>0</v>
      </c>
    </row>
    <row r="93" spans="2:15" ht="11.25">
      <c r="B93" s="82">
        <v>7</v>
      </c>
      <c r="C93" s="82">
        <v>2</v>
      </c>
      <c r="D93" s="83" t="s">
        <v>230</v>
      </c>
      <c r="E93" s="6">
        <v>110</v>
      </c>
      <c r="F93" s="4">
        <v>210</v>
      </c>
      <c r="G93" s="228"/>
      <c r="H93" s="228"/>
      <c r="I93" s="228"/>
      <c r="J93" s="228"/>
      <c r="K93" s="124"/>
      <c r="L93" s="124"/>
      <c r="M93" s="124">
        <f>P294</f>
        <v>0</v>
      </c>
      <c r="N93" s="124"/>
      <c r="O93" s="124"/>
    </row>
    <row r="94" spans="2:15" ht="11.25">
      <c r="B94" s="82">
        <v>7</v>
      </c>
      <c r="C94" s="82">
        <v>2</v>
      </c>
      <c r="D94" s="83" t="s">
        <v>230</v>
      </c>
      <c r="E94" s="6">
        <v>240</v>
      </c>
      <c r="F94" s="4">
        <v>300</v>
      </c>
      <c r="G94" s="228"/>
      <c r="H94" s="228"/>
      <c r="I94" s="228"/>
      <c r="J94" s="228"/>
      <c r="K94" s="124"/>
      <c r="L94" s="124"/>
      <c r="M94" s="124">
        <f>P297</f>
        <v>108714</v>
      </c>
      <c r="N94" s="124"/>
      <c r="O94" s="124"/>
    </row>
    <row r="95" spans="2:15" ht="11.25">
      <c r="B95" s="79">
        <v>7</v>
      </c>
      <c r="C95" s="79">
        <v>2</v>
      </c>
      <c r="D95" s="80" t="s">
        <v>327</v>
      </c>
      <c r="E95" s="85"/>
      <c r="F95" s="86"/>
      <c r="G95" s="228"/>
      <c r="H95" s="228"/>
      <c r="I95" s="228"/>
      <c r="J95" s="228"/>
      <c r="K95" s="124"/>
      <c r="L95" s="124"/>
      <c r="M95" s="118">
        <f>M96</f>
        <v>120745</v>
      </c>
      <c r="N95" s="124"/>
      <c r="O95" s="124"/>
    </row>
    <row r="96" spans="2:15" ht="11.25">
      <c r="B96" s="82">
        <v>7</v>
      </c>
      <c r="C96" s="82">
        <v>2</v>
      </c>
      <c r="D96" s="83" t="s">
        <v>327</v>
      </c>
      <c r="E96" s="6">
        <v>240</v>
      </c>
      <c r="F96" s="4">
        <v>300</v>
      </c>
      <c r="G96" s="228"/>
      <c r="H96" s="228"/>
      <c r="I96" s="228"/>
      <c r="J96" s="228"/>
      <c r="K96" s="124"/>
      <c r="L96" s="124"/>
      <c r="M96" s="124">
        <f>P301</f>
        <v>120745</v>
      </c>
      <c r="N96" s="124"/>
      <c r="O96" s="124"/>
    </row>
    <row r="97" spans="2:15" s="152" customFormat="1" ht="10.5">
      <c r="B97" s="79">
        <v>7</v>
      </c>
      <c r="C97" s="79">
        <v>2</v>
      </c>
      <c r="D97" s="80" t="s">
        <v>152</v>
      </c>
      <c r="E97" s="85"/>
      <c r="F97" s="86"/>
      <c r="G97" s="223">
        <f>G98</f>
        <v>13841</v>
      </c>
      <c r="H97" s="223">
        <f aca="true" t="shared" si="49" ref="H97:O97">H98</f>
        <v>0</v>
      </c>
      <c r="I97" s="223">
        <f t="shared" si="49"/>
        <v>0</v>
      </c>
      <c r="J97" s="223">
        <f t="shared" si="49"/>
        <v>0</v>
      </c>
      <c r="K97" s="121">
        <f t="shared" si="49"/>
        <v>0</v>
      </c>
      <c r="L97" s="121">
        <f t="shared" si="49"/>
        <v>0</v>
      </c>
      <c r="M97" s="121">
        <f t="shared" si="49"/>
        <v>0</v>
      </c>
      <c r="N97" s="121">
        <f t="shared" si="49"/>
        <v>0</v>
      </c>
      <c r="O97" s="121">
        <f t="shared" si="49"/>
        <v>0</v>
      </c>
    </row>
    <row r="98" spans="2:15" ht="11.25">
      <c r="B98" s="82">
        <v>7</v>
      </c>
      <c r="C98" s="82">
        <v>2</v>
      </c>
      <c r="D98" s="83" t="s">
        <v>152</v>
      </c>
      <c r="E98" s="6">
        <v>240</v>
      </c>
      <c r="F98" s="4">
        <v>300</v>
      </c>
      <c r="G98" s="228">
        <f>J304</f>
        <v>13841</v>
      </c>
      <c r="H98" s="228"/>
      <c r="I98" s="228"/>
      <c r="J98" s="228"/>
      <c r="K98" s="124"/>
      <c r="L98" s="124"/>
      <c r="M98" s="124"/>
      <c r="N98" s="124"/>
      <c r="O98" s="124"/>
    </row>
    <row r="99" spans="2:15" s="152" customFormat="1" ht="10.5">
      <c r="B99" s="79">
        <v>7</v>
      </c>
      <c r="C99" s="79">
        <v>2</v>
      </c>
      <c r="D99" s="80" t="s">
        <v>231</v>
      </c>
      <c r="E99" s="85"/>
      <c r="F99" s="86"/>
      <c r="G99" s="223">
        <f>G100+G101+G103</f>
        <v>0</v>
      </c>
      <c r="H99" s="223">
        <f aca="true" t="shared" si="50" ref="H99:O99">H100+H101+H103</f>
        <v>0</v>
      </c>
      <c r="I99" s="223">
        <f t="shared" si="50"/>
        <v>0</v>
      </c>
      <c r="J99" s="223">
        <f t="shared" si="50"/>
        <v>0</v>
      </c>
      <c r="K99" s="121">
        <f t="shared" si="50"/>
        <v>0</v>
      </c>
      <c r="L99" s="121">
        <f t="shared" si="50"/>
        <v>0</v>
      </c>
      <c r="M99" s="121">
        <f>M100+M101+M103+M102</f>
        <v>5847000</v>
      </c>
      <c r="N99" s="121">
        <f t="shared" si="50"/>
        <v>0</v>
      </c>
      <c r="O99" s="121">
        <f t="shared" si="50"/>
        <v>0</v>
      </c>
    </row>
    <row r="100" spans="2:15" ht="11.25">
      <c r="B100" s="82">
        <v>7</v>
      </c>
      <c r="C100" s="82">
        <v>2</v>
      </c>
      <c r="D100" s="83" t="s">
        <v>233</v>
      </c>
      <c r="E100" s="6">
        <v>110</v>
      </c>
      <c r="F100" s="4">
        <v>210</v>
      </c>
      <c r="G100" s="228">
        <f>J310</f>
        <v>0</v>
      </c>
      <c r="H100" s="228">
        <f aca="true" t="shared" si="51" ref="H100:O100">K310</f>
        <v>0</v>
      </c>
      <c r="I100" s="228">
        <f t="shared" si="51"/>
        <v>0</v>
      </c>
      <c r="J100" s="228">
        <f t="shared" si="51"/>
        <v>0</v>
      </c>
      <c r="K100" s="124">
        <f t="shared" si="51"/>
        <v>0</v>
      </c>
      <c r="L100" s="124">
        <f t="shared" si="51"/>
        <v>0</v>
      </c>
      <c r="M100" s="124">
        <f t="shared" si="51"/>
        <v>4496470</v>
      </c>
      <c r="N100" s="124">
        <f t="shared" si="51"/>
        <v>0</v>
      </c>
      <c r="O100" s="124">
        <f t="shared" si="51"/>
        <v>0</v>
      </c>
    </row>
    <row r="101" spans="2:15" ht="11.25">
      <c r="B101" s="82">
        <v>7</v>
      </c>
      <c r="C101" s="82">
        <v>2</v>
      </c>
      <c r="D101" s="83" t="s">
        <v>235</v>
      </c>
      <c r="E101" s="6">
        <v>110</v>
      </c>
      <c r="F101" s="4">
        <v>210</v>
      </c>
      <c r="G101" s="228">
        <f>J314</f>
        <v>0</v>
      </c>
      <c r="H101" s="228">
        <f aca="true" t="shared" si="52" ref="H101:O101">K314</f>
        <v>0</v>
      </c>
      <c r="I101" s="228">
        <f t="shared" si="52"/>
        <v>0</v>
      </c>
      <c r="J101" s="228">
        <f t="shared" si="52"/>
        <v>0</v>
      </c>
      <c r="K101" s="124">
        <f t="shared" si="52"/>
        <v>0</v>
      </c>
      <c r="L101" s="124">
        <f t="shared" si="52"/>
        <v>0</v>
      </c>
      <c r="M101" s="124">
        <f t="shared" si="52"/>
        <v>1273200</v>
      </c>
      <c r="N101" s="124">
        <f t="shared" si="52"/>
        <v>0</v>
      </c>
      <c r="O101" s="124">
        <f t="shared" si="52"/>
        <v>0</v>
      </c>
    </row>
    <row r="102" spans="2:15" ht="11.25">
      <c r="B102" s="82">
        <v>7</v>
      </c>
      <c r="C102" s="82">
        <v>2</v>
      </c>
      <c r="D102" s="83" t="s">
        <v>237</v>
      </c>
      <c r="E102" s="6">
        <v>240</v>
      </c>
      <c r="F102" s="4">
        <v>220</v>
      </c>
      <c r="G102" s="124"/>
      <c r="H102" s="124"/>
      <c r="I102" s="124"/>
      <c r="J102" s="124"/>
      <c r="K102" s="124"/>
      <c r="L102" s="124"/>
      <c r="M102" s="124">
        <f>P318</f>
        <v>0</v>
      </c>
      <c r="N102" s="124"/>
      <c r="O102" s="124"/>
    </row>
    <row r="103" spans="2:15" ht="11.25">
      <c r="B103" s="82">
        <v>7</v>
      </c>
      <c r="C103" s="82">
        <v>2</v>
      </c>
      <c r="D103" s="83" t="s">
        <v>237</v>
      </c>
      <c r="E103" s="6">
        <v>240</v>
      </c>
      <c r="F103" s="4">
        <v>300</v>
      </c>
      <c r="G103" s="124">
        <f>J320</f>
        <v>0</v>
      </c>
      <c r="H103" s="124">
        <f aca="true" t="shared" si="53" ref="H103:O103">K320</f>
        <v>0</v>
      </c>
      <c r="I103" s="124">
        <f t="shared" si="53"/>
        <v>0</v>
      </c>
      <c r="J103" s="124">
        <f t="shared" si="53"/>
        <v>0</v>
      </c>
      <c r="K103" s="124">
        <f t="shared" si="53"/>
        <v>0</v>
      </c>
      <c r="L103" s="124">
        <f t="shared" si="53"/>
        <v>0</v>
      </c>
      <c r="M103" s="124">
        <f t="shared" si="53"/>
        <v>77330</v>
      </c>
      <c r="N103" s="124">
        <f t="shared" si="53"/>
        <v>0</v>
      </c>
      <c r="O103" s="124">
        <f t="shared" si="53"/>
        <v>0</v>
      </c>
    </row>
    <row r="104" spans="2:15" s="152" customFormat="1" ht="10.5">
      <c r="B104" s="79">
        <v>7</v>
      </c>
      <c r="C104" s="79">
        <v>2</v>
      </c>
      <c r="D104" s="80" t="s">
        <v>239</v>
      </c>
      <c r="E104" s="85"/>
      <c r="F104" s="86"/>
      <c r="G104" s="121">
        <f>G105</f>
        <v>0</v>
      </c>
      <c r="H104" s="121">
        <f aca="true" t="shared" si="54" ref="H104:O104">H105</f>
        <v>0</v>
      </c>
      <c r="I104" s="121">
        <f t="shared" si="54"/>
        <v>0</v>
      </c>
      <c r="J104" s="121">
        <f t="shared" si="54"/>
        <v>0</v>
      </c>
      <c r="K104" s="121">
        <f t="shared" si="54"/>
        <v>0</v>
      </c>
      <c r="L104" s="121">
        <f t="shared" si="54"/>
        <v>0</v>
      </c>
      <c r="M104" s="121">
        <f t="shared" si="54"/>
        <v>107420</v>
      </c>
      <c r="N104" s="121">
        <f t="shared" si="54"/>
        <v>0</v>
      </c>
      <c r="O104" s="121">
        <f t="shared" si="54"/>
        <v>0</v>
      </c>
    </row>
    <row r="105" spans="2:15" ht="11.25">
      <c r="B105" s="82">
        <v>7</v>
      </c>
      <c r="C105" s="82">
        <v>2</v>
      </c>
      <c r="D105" s="83" t="s">
        <v>239</v>
      </c>
      <c r="E105" s="6">
        <v>240</v>
      </c>
      <c r="F105" s="4">
        <v>300</v>
      </c>
      <c r="G105" s="124"/>
      <c r="H105" s="124"/>
      <c r="I105" s="124"/>
      <c r="J105" s="124"/>
      <c r="K105" s="124"/>
      <c r="L105" s="124"/>
      <c r="M105" s="124">
        <f>P322</f>
        <v>107420</v>
      </c>
      <c r="N105" s="124"/>
      <c r="O105" s="124"/>
    </row>
    <row r="106" spans="2:15" s="150" customFormat="1" ht="11.25">
      <c r="B106" s="132">
        <v>7</v>
      </c>
      <c r="C106" s="132">
        <v>3</v>
      </c>
      <c r="D106" s="133" t="s">
        <v>323</v>
      </c>
      <c r="E106" s="142"/>
      <c r="F106" s="143"/>
      <c r="G106" s="227">
        <f>G110+G109+G108+G107</f>
        <v>54713</v>
      </c>
      <c r="H106" s="227">
        <v>0</v>
      </c>
      <c r="I106" s="227">
        <v>0</v>
      </c>
      <c r="J106" s="227">
        <f>J109+J110</f>
        <v>49242</v>
      </c>
      <c r="K106" s="227">
        <v>0</v>
      </c>
      <c r="L106" s="227">
        <v>0</v>
      </c>
      <c r="M106" s="227">
        <v>0</v>
      </c>
      <c r="N106" s="227"/>
      <c r="O106" s="227"/>
    </row>
    <row r="107" spans="2:15" ht="11.25">
      <c r="B107" s="82">
        <v>7</v>
      </c>
      <c r="C107" s="82">
        <v>3</v>
      </c>
      <c r="D107" s="83" t="s">
        <v>323</v>
      </c>
      <c r="E107" s="6">
        <v>110</v>
      </c>
      <c r="F107" s="4">
        <v>210</v>
      </c>
      <c r="G107" s="124">
        <f>'Фин.гр.20'!D15</f>
        <v>28000</v>
      </c>
      <c r="H107" s="124"/>
      <c r="I107" s="124"/>
      <c r="J107" s="124"/>
      <c r="K107" s="124"/>
      <c r="L107" s="124"/>
      <c r="M107" s="124"/>
      <c r="N107" s="124"/>
      <c r="O107" s="124"/>
    </row>
    <row r="108" spans="2:15" ht="11.25">
      <c r="B108" s="82">
        <v>7</v>
      </c>
      <c r="C108" s="82">
        <v>3</v>
      </c>
      <c r="D108" s="83" t="s">
        <v>323</v>
      </c>
      <c r="E108" s="6">
        <v>110</v>
      </c>
      <c r="F108" s="4">
        <v>210</v>
      </c>
      <c r="G108" s="124">
        <f>'Фин.гр.20'!D27</f>
        <v>8456</v>
      </c>
      <c r="H108" s="124"/>
      <c r="I108" s="124"/>
      <c r="J108" s="124"/>
      <c r="K108" s="124"/>
      <c r="L108" s="124"/>
      <c r="M108" s="124"/>
      <c r="N108" s="124"/>
      <c r="O108" s="124"/>
    </row>
    <row r="109" spans="2:15" ht="11.25">
      <c r="B109" s="82">
        <v>7</v>
      </c>
      <c r="C109" s="82">
        <v>3</v>
      </c>
      <c r="D109" s="83" t="s">
        <v>323</v>
      </c>
      <c r="E109" s="6">
        <v>240</v>
      </c>
      <c r="F109" s="4">
        <v>220</v>
      </c>
      <c r="G109" s="124">
        <f>'Фин.гр.20'!G40</f>
        <v>10176</v>
      </c>
      <c r="H109" s="124"/>
      <c r="I109" s="124"/>
      <c r="J109" s="124">
        <f>M278</f>
        <v>48632</v>
      </c>
      <c r="K109" s="124"/>
      <c r="L109" s="124"/>
      <c r="M109" s="124"/>
      <c r="N109" s="124"/>
      <c r="O109" s="124"/>
    </row>
    <row r="110" spans="2:15" ht="11.25">
      <c r="B110" s="82">
        <v>7</v>
      </c>
      <c r="C110" s="82">
        <v>3</v>
      </c>
      <c r="D110" s="83" t="s">
        <v>323</v>
      </c>
      <c r="E110" s="6">
        <v>240</v>
      </c>
      <c r="F110" s="4">
        <v>300</v>
      </c>
      <c r="G110" s="124">
        <f>'Фин.гр.20'!F49</f>
        <v>8081</v>
      </c>
      <c r="H110" s="124"/>
      <c r="I110" s="124"/>
      <c r="J110" s="124">
        <f>M280</f>
        <v>610</v>
      </c>
      <c r="K110" s="124"/>
      <c r="L110" s="124"/>
      <c r="M110" s="124"/>
      <c r="N110" s="124"/>
      <c r="O110" s="124"/>
    </row>
    <row r="111" spans="2:15" ht="11.25">
      <c r="B111" s="77">
        <v>7</v>
      </c>
      <c r="C111" s="77">
        <v>3</v>
      </c>
      <c r="D111" s="78" t="s">
        <v>325</v>
      </c>
      <c r="E111" s="6"/>
      <c r="F111" s="4"/>
      <c r="G111" s="124"/>
      <c r="H111" s="124"/>
      <c r="I111" s="124"/>
      <c r="J111" s="124"/>
      <c r="K111" s="124"/>
      <c r="L111" s="124"/>
      <c r="M111" s="118">
        <f>M112+M113</f>
        <v>49242</v>
      </c>
      <c r="N111" s="124"/>
      <c r="O111" s="124"/>
    </row>
    <row r="112" spans="2:15" ht="11.25">
      <c r="B112" s="82">
        <v>7</v>
      </c>
      <c r="C112" s="82">
        <v>3</v>
      </c>
      <c r="D112" s="83" t="s">
        <v>325</v>
      </c>
      <c r="E112" s="6">
        <v>240</v>
      </c>
      <c r="F112" s="4">
        <v>220</v>
      </c>
      <c r="G112" s="124"/>
      <c r="H112" s="124"/>
      <c r="I112" s="124"/>
      <c r="J112" s="124"/>
      <c r="K112" s="124"/>
      <c r="L112" s="124"/>
      <c r="M112" s="124">
        <f>P332</f>
        <v>48632</v>
      </c>
      <c r="N112" s="124"/>
      <c r="O112" s="124"/>
    </row>
    <row r="113" spans="2:15" ht="11.25">
      <c r="B113" s="82">
        <v>7</v>
      </c>
      <c r="C113" s="82">
        <v>3</v>
      </c>
      <c r="D113" s="83" t="s">
        <v>325</v>
      </c>
      <c r="E113" s="6">
        <v>240</v>
      </c>
      <c r="F113" s="4">
        <v>300</v>
      </c>
      <c r="G113" s="124"/>
      <c r="H113" s="124"/>
      <c r="I113" s="124"/>
      <c r="J113" s="124"/>
      <c r="K113" s="124"/>
      <c r="L113" s="124"/>
      <c r="M113" s="124">
        <f>P333</f>
        <v>610</v>
      </c>
      <c r="N113" s="124"/>
      <c r="O113" s="124"/>
    </row>
    <row r="114" spans="2:15" s="150" customFormat="1" ht="11.25">
      <c r="B114" s="132">
        <v>7</v>
      </c>
      <c r="C114" s="132">
        <v>7</v>
      </c>
      <c r="D114" s="133"/>
      <c r="E114" s="142"/>
      <c r="F114" s="143"/>
      <c r="G114" s="227">
        <f>G115+G117+G119+G121</f>
        <v>0</v>
      </c>
      <c r="H114" s="227">
        <f aca="true" t="shared" si="55" ref="H114:O114">H115+H117+H119+H121</f>
        <v>0</v>
      </c>
      <c r="I114" s="227">
        <f t="shared" si="55"/>
        <v>0</v>
      </c>
      <c r="J114" s="227">
        <f t="shared" si="55"/>
        <v>75990</v>
      </c>
      <c r="K114" s="227">
        <f t="shared" si="55"/>
        <v>0</v>
      </c>
      <c r="L114" s="227">
        <f t="shared" si="55"/>
        <v>0</v>
      </c>
      <c r="M114" s="227">
        <f t="shared" si="55"/>
        <v>75990</v>
      </c>
      <c r="N114" s="227">
        <f t="shared" si="55"/>
        <v>0</v>
      </c>
      <c r="O114" s="227">
        <f t="shared" si="55"/>
        <v>0</v>
      </c>
    </row>
    <row r="115" spans="2:15" s="152" customFormat="1" ht="10.5">
      <c r="B115" s="79">
        <v>7</v>
      </c>
      <c r="C115" s="79">
        <v>7</v>
      </c>
      <c r="D115" s="80" t="s">
        <v>245</v>
      </c>
      <c r="E115" s="85"/>
      <c r="F115" s="86"/>
      <c r="G115" s="121">
        <f>G116</f>
        <v>0</v>
      </c>
      <c r="H115" s="121">
        <f aca="true" t="shared" si="56" ref="H115:O115">H116</f>
        <v>0</v>
      </c>
      <c r="I115" s="121">
        <f t="shared" si="56"/>
        <v>0</v>
      </c>
      <c r="J115" s="121">
        <f t="shared" si="56"/>
        <v>4590</v>
      </c>
      <c r="K115" s="121">
        <f t="shared" si="56"/>
        <v>0</v>
      </c>
      <c r="L115" s="121">
        <f t="shared" si="56"/>
        <v>0</v>
      </c>
      <c r="M115" s="121">
        <f t="shared" si="56"/>
        <v>0</v>
      </c>
      <c r="N115" s="121">
        <f t="shared" si="56"/>
        <v>0</v>
      </c>
      <c r="O115" s="121">
        <f t="shared" si="56"/>
        <v>0</v>
      </c>
    </row>
    <row r="116" spans="2:15" ht="11.25">
      <c r="B116" s="82">
        <v>7</v>
      </c>
      <c r="C116" s="82">
        <v>7</v>
      </c>
      <c r="D116" s="83" t="s">
        <v>245</v>
      </c>
      <c r="E116" s="6">
        <v>240</v>
      </c>
      <c r="F116" s="4">
        <v>300</v>
      </c>
      <c r="G116" s="124">
        <f>J338</f>
        <v>0</v>
      </c>
      <c r="H116" s="124">
        <f aca="true" t="shared" si="57" ref="H116:O116">K338</f>
        <v>0</v>
      </c>
      <c r="I116" s="124">
        <f t="shared" si="57"/>
        <v>0</v>
      </c>
      <c r="J116" s="124">
        <f t="shared" si="57"/>
        <v>4590</v>
      </c>
      <c r="K116" s="124">
        <f t="shared" si="57"/>
        <v>0</v>
      </c>
      <c r="L116" s="124">
        <f t="shared" si="57"/>
        <v>0</v>
      </c>
      <c r="M116" s="124">
        <f t="shared" si="57"/>
        <v>0</v>
      </c>
      <c r="N116" s="124">
        <f t="shared" si="57"/>
        <v>0</v>
      </c>
      <c r="O116" s="124">
        <f t="shared" si="57"/>
        <v>0</v>
      </c>
    </row>
    <row r="117" spans="2:15" s="152" customFormat="1" ht="10.5">
      <c r="B117" s="79">
        <v>7</v>
      </c>
      <c r="C117" s="79">
        <v>7</v>
      </c>
      <c r="D117" s="80" t="s">
        <v>247</v>
      </c>
      <c r="E117" s="85"/>
      <c r="F117" s="86"/>
      <c r="G117" s="121">
        <f>G118</f>
        <v>0</v>
      </c>
      <c r="H117" s="121">
        <f aca="true" t="shared" si="58" ref="H117:O117">H118</f>
        <v>0</v>
      </c>
      <c r="I117" s="121">
        <f t="shared" si="58"/>
        <v>0</v>
      </c>
      <c r="J117" s="121">
        <f t="shared" si="58"/>
        <v>71400</v>
      </c>
      <c r="K117" s="121">
        <f t="shared" si="58"/>
        <v>0</v>
      </c>
      <c r="L117" s="121">
        <f t="shared" si="58"/>
        <v>0</v>
      </c>
      <c r="M117" s="121">
        <f t="shared" si="58"/>
        <v>0</v>
      </c>
      <c r="N117" s="121">
        <f t="shared" si="58"/>
        <v>0</v>
      </c>
      <c r="O117" s="121">
        <f t="shared" si="58"/>
        <v>0</v>
      </c>
    </row>
    <row r="118" spans="2:15" ht="11.25">
      <c r="B118" s="82">
        <v>7</v>
      </c>
      <c r="C118" s="82">
        <v>7</v>
      </c>
      <c r="D118" s="83" t="s">
        <v>247</v>
      </c>
      <c r="E118" s="6">
        <v>240</v>
      </c>
      <c r="F118" s="4">
        <v>300</v>
      </c>
      <c r="G118" s="124">
        <f>J342</f>
        <v>0</v>
      </c>
      <c r="H118" s="124">
        <f aca="true" t="shared" si="59" ref="H118:O118">K342</f>
        <v>0</v>
      </c>
      <c r="I118" s="124">
        <f t="shared" si="59"/>
        <v>0</v>
      </c>
      <c r="J118" s="124">
        <f t="shared" si="59"/>
        <v>71400</v>
      </c>
      <c r="K118" s="124">
        <f t="shared" si="59"/>
        <v>0</v>
      </c>
      <c r="L118" s="124">
        <f t="shared" si="59"/>
        <v>0</v>
      </c>
      <c r="M118" s="124">
        <f t="shared" si="59"/>
        <v>0</v>
      </c>
      <c r="N118" s="124">
        <f t="shared" si="59"/>
        <v>0</v>
      </c>
      <c r="O118" s="124">
        <f t="shared" si="59"/>
        <v>0</v>
      </c>
    </row>
    <row r="119" spans="2:15" s="152" customFormat="1" ht="10.5">
      <c r="B119" s="79">
        <v>7</v>
      </c>
      <c r="C119" s="79">
        <v>7</v>
      </c>
      <c r="D119" s="80" t="s">
        <v>248</v>
      </c>
      <c r="E119" s="85"/>
      <c r="F119" s="86"/>
      <c r="G119" s="121">
        <f>G120</f>
        <v>0</v>
      </c>
      <c r="H119" s="121">
        <f aca="true" t="shared" si="60" ref="H119:O119">H120</f>
        <v>0</v>
      </c>
      <c r="I119" s="121">
        <f t="shared" si="60"/>
        <v>0</v>
      </c>
      <c r="J119" s="121">
        <f t="shared" si="60"/>
        <v>0</v>
      </c>
      <c r="K119" s="121">
        <f t="shared" si="60"/>
        <v>0</v>
      </c>
      <c r="L119" s="121">
        <f t="shared" si="60"/>
        <v>0</v>
      </c>
      <c r="M119" s="121">
        <f t="shared" si="60"/>
        <v>4590</v>
      </c>
      <c r="N119" s="121">
        <f t="shared" si="60"/>
        <v>0</v>
      </c>
      <c r="O119" s="121">
        <f t="shared" si="60"/>
        <v>0</v>
      </c>
    </row>
    <row r="120" spans="2:15" ht="11.25">
      <c r="B120" s="82">
        <v>7</v>
      </c>
      <c r="C120" s="82">
        <v>7</v>
      </c>
      <c r="D120" s="83" t="s">
        <v>248</v>
      </c>
      <c r="E120" s="6">
        <v>240</v>
      </c>
      <c r="F120" s="4">
        <v>300</v>
      </c>
      <c r="G120" s="124"/>
      <c r="H120" s="124"/>
      <c r="I120" s="124"/>
      <c r="J120" s="124"/>
      <c r="K120" s="124"/>
      <c r="L120" s="124"/>
      <c r="M120" s="124">
        <f>P347</f>
        <v>4590</v>
      </c>
      <c r="N120" s="124"/>
      <c r="O120" s="124"/>
    </row>
    <row r="121" spans="2:15" s="152" customFormat="1" ht="10.5">
      <c r="B121" s="79">
        <v>7</v>
      </c>
      <c r="C121" s="79">
        <v>7</v>
      </c>
      <c r="D121" s="80" t="s">
        <v>249</v>
      </c>
      <c r="E121" s="85"/>
      <c r="F121" s="86"/>
      <c r="G121" s="121">
        <f>G122</f>
        <v>0</v>
      </c>
      <c r="H121" s="121">
        <f aca="true" t="shared" si="61" ref="H121:O121">H122</f>
        <v>0</v>
      </c>
      <c r="I121" s="121">
        <f t="shared" si="61"/>
        <v>0</v>
      </c>
      <c r="J121" s="121">
        <f t="shared" si="61"/>
        <v>0</v>
      </c>
      <c r="K121" s="121">
        <f t="shared" si="61"/>
        <v>0</v>
      </c>
      <c r="L121" s="121">
        <f t="shared" si="61"/>
        <v>0</v>
      </c>
      <c r="M121" s="121">
        <f t="shared" si="61"/>
        <v>71400</v>
      </c>
      <c r="N121" s="121">
        <f t="shared" si="61"/>
        <v>0</v>
      </c>
      <c r="O121" s="121">
        <f t="shared" si="61"/>
        <v>0</v>
      </c>
    </row>
    <row r="122" spans="2:15" ht="11.25">
      <c r="B122" s="82">
        <v>7</v>
      </c>
      <c r="C122" s="82">
        <v>7</v>
      </c>
      <c r="D122" s="83" t="s">
        <v>249</v>
      </c>
      <c r="E122" s="6">
        <v>240</v>
      </c>
      <c r="F122" s="4">
        <v>300</v>
      </c>
      <c r="G122" s="124"/>
      <c r="H122" s="124"/>
      <c r="I122" s="124"/>
      <c r="J122" s="124"/>
      <c r="K122" s="124"/>
      <c r="L122" s="124"/>
      <c r="M122" s="124">
        <f>P351</f>
        <v>71400</v>
      </c>
      <c r="N122" s="124"/>
      <c r="O122" s="124"/>
    </row>
    <row r="123" spans="4:15" ht="11.25">
      <c r="D123" s="98" t="s">
        <v>121</v>
      </c>
      <c r="F123" s="126"/>
      <c r="G123" s="232">
        <f>G35</f>
        <v>8688306.18</v>
      </c>
      <c r="H123" s="128" t="s">
        <v>122</v>
      </c>
      <c r="I123" s="128" t="s">
        <v>122</v>
      </c>
      <c r="J123" s="127">
        <f>J35</f>
        <v>8387040</v>
      </c>
      <c r="K123" s="128" t="s">
        <v>122</v>
      </c>
      <c r="L123" s="128" t="s">
        <v>122</v>
      </c>
      <c r="M123" s="127">
        <f>M35</f>
        <v>8061707</v>
      </c>
      <c r="N123" s="128" t="s">
        <v>122</v>
      </c>
      <c r="O123" s="128" t="s">
        <v>122</v>
      </c>
    </row>
    <row r="124" spans="6:15" ht="11.25">
      <c r="F124" s="98" t="s">
        <v>123</v>
      </c>
      <c r="G124" s="232">
        <f>G123</f>
        <v>8688306.18</v>
      </c>
      <c r="H124" s="128" t="s">
        <v>122</v>
      </c>
      <c r="I124" s="128" t="s">
        <v>122</v>
      </c>
      <c r="J124" s="127">
        <f>J123</f>
        <v>8387040</v>
      </c>
      <c r="K124" s="128" t="s">
        <v>122</v>
      </c>
      <c r="L124" s="128" t="s">
        <v>122</v>
      </c>
      <c r="M124" s="127">
        <f>M123</f>
        <v>8061707</v>
      </c>
      <c r="N124" s="128" t="s">
        <v>122</v>
      </c>
      <c r="O124" s="128" t="s">
        <v>122</v>
      </c>
    </row>
    <row r="125" spans="7:13" ht="11.25">
      <c r="G125" s="129"/>
      <c r="J125" s="129"/>
      <c r="M125" s="129"/>
    </row>
    <row r="126" spans="7:13" ht="11.25">
      <c r="G126" s="129"/>
      <c r="J126" s="129"/>
      <c r="M126" s="129"/>
    </row>
    <row r="127" spans="1:18" ht="11.25">
      <c r="A127" s="281" t="s">
        <v>124</v>
      </c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</row>
    <row r="129" spans="1:18" ht="22.5" customHeight="1">
      <c r="A129" s="290" t="s">
        <v>12</v>
      </c>
      <c r="B129" s="291"/>
      <c r="C129" s="292"/>
      <c r="D129" s="299" t="s">
        <v>13</v>
      </c>
      <c r="E129" s="287" t="s">
        <v>112</v>
      </c>
      <c r="F129" s="288"/>
      <c r="G129" s="288"/>
      <c r="H129" s="289"/>
      <c r="I129" s="283" t="s">
        <v>113</v>
      </c>
      <c r="J129" s="286" t="s">
        <v>114</v>
      </c>
      <c r="K129" s="286"/>
      <c r="L129" s="286"/>
      <c r="M129" s="286"/>
      <c r="N129" s="286"/>
      <c r="O129" s="286"/>
      <c r="P129" s="286"/>
      <c r="Q129" s="286"/>
      <c r="R129" s="286"/>
    </row>
    <row r="130" spans="1:18" ht="23.25" customHeight="1">
      <c r="A130" s="293"/>
      <c r="B130" s="294"/>
      <c r="C130" s="295"/>
      <c r="D130" s="300"/>
      <c r="E130" s="283" t="s">
        <v>115</v>
      </c>
      <c r="F130" s="283" t="s">
        <v>116</v>
      </c>
      <c r="G130" s="283" t="s">
        <v>117</v>
      </c>
      <c r="H130" s="283" t="s">
        <v>118</v>
      </c>
      <c r="I130" s="284"/>
      <c r="J130" s="282" t="s">
        <v>155</v>
      </c>
      <c r="K130" s="282"/>
      <c r="L130" s="282"/>
      <c r="M130" s="282" t="s">
        <v>156</v>
      </c>
      <c r="N130" s="282"/>
      <c r="O130" s="282"/>
      <c r="P130" s="282" t="s">
        <v>157</v>
      </c>
      <c r="Q130" s="282"/>
      <c r="R130" s="282"/>
    </row>
    <row r="131" spans="1:18" ht="75" customHeight="1">
      <c r="A131" s="296"/>
      <c r="B131" s="297"/>
      <c r="C131" s="298"/>
      <c r="D131" s="301"/>
      <c r="E131" s="285"/>
      <c r="F131" s="285"/>
      <c r="G131" s="285"/>
      <c r="H131" s="285"/>
      <c r="I131" s="285"/>
      <c r="J131" s="115" t="s">
        <v>119</v>
      </c>
      <c r="K131" s="115" t="s">
        <v>14</v>
      </c>
      <c r="L131" s="115" t="s">
        <v>120</v>
      </c>
      <c r="M131" s="115" t="s">
        <v>119</v>
      </c>
      <c r="N131" s="115" t="s">
        <v>14</v>
      </c>
      <c r="O131" s="115" t="s">
        <v>120</v>
      </c>
      <c r="P131" s="115" t="s">
        <v>119</v>
      </c>
      <c r="Q131" s="115" t="s">
        <v>14</v>
      </c>
      <c r="R131" s="115" t="s">
        <v>120</v>
      </c>
    </row>
    <row r="132" spans="1:18" ht="11.25">
      <c r="A132" s="278">
        <v>1</v>
      </c>
      <c r="B132" s="302"/>
      <c r="C132" s="277"/>
      <c r="D132" s="114">
        <f>A132+1</f>
        <v>2</v>
      </c>
      <c r="E132" s="114">
        <f>D132+1</f>
        <v>3</v>
      </c>
      <c r="F132" s="114">
        <f aca="true" t="shared" si="62" ref="F132:R132">E132+1</f>
        <v>4</v>
      </c>
      <c r="G132" s="114">
        <f t="shared" si="62"/>
        <v>5</v>
      </c>
      <c r="H132" s="114">
        <f t="shared" si="62"/>
        <v>6</v>
      </c>
      <c r="I132" s="114">
        <f t="shared" si="62"/>
        <v>7</v>
      </c>
      <c r="J132" s="114">
        <f t="shared" si="62"/>
        <v>8</v>
      </c>
      <c r="K132" s="114">
        <f t="shared" si="62"/>
        <v>9</v>
      </c>
      <c r="L132" s="114">
        <f t="shared" si="62"/>
        <v>10</v>
      </c>
      <c r="M132" s="114">
        <f t="shared" si="62"/>
        <v>11</v>
      </c>
      <c r="N132" s="114">
        <f t="shared" si="62"/>
        <v>12</v>
      </c>
      <c r="O132" s="114">
        <f t="shared" si="62"/>
        <v>13</v>
      </c>
      <c r="P132" s="114">
        <f t="shared" si="62"/>
        <v>14</v>
      </c>
      <c r="Q132" s="114">
        <f t="shared" si="62"/>
        <v>15</v>
      </c>
      <c r="R132" s="114">
        <f t="shared" si="62"/>
        <v>16</v>
      </c>
    </row>
    <row r="133" spans="1:18" ht="12.75" customHeight="1">
      <c r="A133" s="262" t="s">
        <v>93</v>
      </c>
      <c r="B133" s="263"/>
      <c r="C133" s="264"/>
      <c r="D133" s="16">
        <v>1</v>
      </c>
      <c r="E133" s="16">
        <v>7</v>
      </c>
      <c r="F133" s="23"/>
      <c r="G133" s="17"/>
      <c r="H133" s="17"/>
      <c r="I133" s="17"/>
      <c r="J133" s="213">
        <f>J192+J335+J134+J282+J273</f>
        <v>8688306.18</v>
      </c>
      <c r="K133" s="131">
        <f>K192+K335+K134</f>
        <v>0</v>
      </c>
      <c r="L133" s="131">
        <f>L192+L335+L134</f>
        <v>0</v>
      </c>
      <c r="M133" s="131">
        <f>M134+M192+M335+M274</f>
        <v>8387040</v>
      </c>
      <c r="N133" s="131">
        <f>N192+N335+N134</f>
        <v>0</v>
      </c>
      <c r="O133" s="131">
        <f>O192+O335+O134</f>
        <v>0</v>
      </c>
      <c r="P133" s="131">
        <v>80061707</v>
      </c>
      <c r="Q133" s="131">
        <f>Q192+Q335+Q134</f>
        <v>0</v>
      </c>
      <c r="R133" s="131">
        <f>R192+R335+R134</f>
        <v>0</v>
      </c>
    </row>
    <row r="134" spans="1:18" ht="12.75" customHeight="1">
      <c r="A134" s="262" t="s">
        <v>257</v>
      </c>
      <c r="B134" s="263"/>
      <c r="C134" s="264"/>
      <c r="D134" s="16">
        <f>D133+1</f>
        <v>2</v>
      </c>
      <c r="E134" s="16">
        <v>7</v>
      </c>
      <c r="F134" s="23">
        <v>1</v>
      </c>
      <c r="G134" s="17"/>
      <c r="H134" s="17"/>
      <c r="I134" s="17"/>
      <c r="J134" s="233">
        <f>J140+J166</f>
        <v>582448.33</v>
      </c>
      <c r="K134" s="221">
        <f aca="true" t="shared" si="63" ref="K134:R134">K140+K166</f>
        <v>0</v>
      </c>
      <c r="L134" s="221">
        <f t="shared" si="63"/>
        <v>0</v>
      </c>
      <c r="M134" s="221">
        <f t="shared" si="63"/>
        <v>695312</v>
      </c>
      <c r="N134" s="221">
        <f t="shared" si="63"/>
        <v>0</v>
      </c>
      <c r="O134" s="221">
        <f t="shared" si="63"/>
        <v>0</v>
      </c>
      <c r="P134" s="221">
        <f t="shared" si="63"/>
        <v>700364</v>
      </c>
      <c r="Q134" s="131">
        <f t="shared" si="63"/>
        <v>0</v>
      </c>
      <c r="R134" s="131">
        <f t="shared" si="63"/>
        <v>0</v>
      </c>
    </row>
    <row r="135" spans="1:18" ht="30" customHeight="1">
      <c r="A135" s="317" t="s">
        <v>273</v>
      </c>
      <c r="B135" s="318"/>
      <c r="C135" s="319"/>
      <c r="D135" s="132">
        <v>3</v>
      </c>
      <c r="E135" s="132">
        <v>1</v>
      </c>
      <c r="F135" s="132">
        <v>13</v>
      </c>
      <c r="G135" s="133" t="s">
        <v>143</v>
      </c>
      <c r="H135" s="142"/>
      <c r="I135" s="142"/>
      <c r="J135" s="186"/>
      <c r="K135" s="186">
        <v>0</v>
      </c>
      <c r="L135" s="186">
        <v>0</v>
      </c>
      <c r="M135" s="186"/>
      <c r="N135" s="186">
        <v>0</v>
      </c>
      <c r="O135" s="186">
        <v>0</v>
      </c>
      <c r="P135" s="186"/>
      <c r="Q135" s="186">
        <v>0</v>
      </c>
      <c r="R135" s="186">
        <v>0</v>
      </c>
    </row>
    <row r="136" spans="1:18" ht="28.5" customHeight="1">
      <c r="A136" s="320" t="s">
        <v>142</v>
      </c>
      <c r="B136" s="321"/>
      <c r="C136" s="322"/>
      <c r="D136" s="16">
        <v>4</v>
      </c>
      <c r="E136" s="16">
        <v>1</v>
      </c>
      <c r="F136" s="23">
        <v>13</v>
      </c>
      <c r="G136" s="17">
        <v>9900070870</v>
      </c>
      <c r="H136" s="17"/>
      <c r="I136" s="17"/>
      <c r="J136" s="131"/>
      <c r="K136" s="131">
        <v>0</v>
      </c>
      <c r="L136" s="131">
        <v>0</v>
      </c>
      <c r="M136" s="131"/>
      <c r="N136" s="131">
        <v>0</v>
      </c>
      <c r="O136" s="131">
        <v>0</v>
      </c>
      <c r="P136" s="131"/>
      <c r="Q136" s="131">
        <v>0</v>
      </c>
      <c r="R136" s="131">
        <v>0</v>
      </c>
    </row>
    <row r="137" spans="1:18" ht="28.5" customHeight="1">
      <c r="A137" s="247" t="s">
        <v>15</v>
      </c>
      <c r="B137" s="248"/>
      <c r="C137" s="249"/>
      <c r="D137" s="16">
        <v>5</v>
      </c>
      <c r="E137" s="82">
        <v>1</v>
      </c>
      <c r="F137" s="77">
        <v>13</v>
      </c>
      <c r="G137" s="78" t="s">
        <v>274</v>
      </c>
      <c r="H137" s="155">
        <v>110</v>
      </c>
      <c r="I137" s="155">
        <v>210</v>
      </c>
      <c r="J137" s="131">
        <f>J138+J139</f>
        <v>0</v>
      </c>
      <c r="K137" s="131">
        <v>0</v>
      </c>
      <c r="L137" s="131">
        <v>0</v>
      </c>
      <c r="M137" s="131"/>
      <c r="N137" s="131">
        <v>0</v>
      </c>
      <c r="O137" s="131">
        <v>0</v>
      </c>
      <c r="P137" s="131"/>
      <c r="Q137" s="131">
        <v>0</v>
      </c>
      <c r="R137" s="131">
        <v>0</v>
      </c>
    </row>
    <row r="138" spans="1:18" ht="20.25" customHeight="1">
      <c r="A138" s="250" t="s">
        <v>16</v>
      </c>
      <c r="B138" s="251"/>
      <c r="C138" s="252"/>
      <c r="D138" s="16">
        <v>6</v>
      </c>
      <c r="E138" s="82">
        <v>1</v>
      </c>
      <c r="F138" s="82">
        <v>13</v>
      </c>
      <c r="G138" s="83" t="s">
        <v>274</v>
      </c>
      <c r="H138" s="125">
        <v>111</v>
      </c>
      <c r="I138" s="125">
        <v>211</v>
      </c>
      <c r="J138" s="131">
        <v>0</v>
      </c>
      <c r="K138" s="131">
        <v>0</v>
      </c>
      <c r="L138" s="131">
        <v>0</v>
      </c>
      <c r="M138" s="131"/>
      <c r="N138" s="131">
        <v>0</v>
      </c>
      <c r="O138" s="131">
        <v>0</v>
      </c>
      <c r="P138" s="131"/>
      <c r="Q138" s="131">
        <v>0</v>
      </c>
      <c r="R138" s="131">
        <v>0</v>
      </c>
    </row>
    <row r="139" spans="1:18" ht="20.25" customHeight="1">
      <c r="A139" s="250" t="s">
        <v>17</v>
      </c>
      <c r="B139" s="251"/>
      <c r="C139" s="252"/>
      <c r="D139" s="16">
        <v>7</v>
      </c>
      <c r="E139" s="82">
        <v>1</v>
      </c>
      <c r="F139" s="82">
        <v>13</v>
      </c>
      <c r="G139" s="83" t="s">
        <v>274</v>
      </c>
      <c r="H139" s="125">
        <v>119</v>
      </c>
      <c r="I139" s="125">
        <v>213</v>
      </c>
      <c r="J139" s="131">
        <v>0</v>
      </c>
      <c r="K139" s="131">
        <v>0</v>
      </c>
      <c r="L139" s="131">
        <v>0</v>
      </c>
      <c r="M139" s="131"/>
      <c r="N139" s="131">
        <v>0</v>
      </c>
      <c r="O139" s="131">
        <v>0</v>
      </c>
      <c r="P139" s="131"/>
      <c r="Q139" s="131">
        <v>0</v>
      </c>
      <c r="R139" s="131">
        <v>0</v>
      </c>
    </row>
    <row r="140" spans="1:18" ht="39" customHeight="1">
      <c r="A140" s="253" t="s">
        <v>241</v>
      </c>
      <c r="B140" s="254"/>
      <c r="C140" s="255"/>
      <c r="D140" s="132">
        <v>8</v>
      </c>
      <c r="E140" s="132">
        <v>7</v>
      </c>
      <c r="F140" s="165">
        <v>1</v>
      </c>
      <c r="G140" s="133" t="s">
        <v>92</v>
      </c>
      <c r="H140" s="142"/>
      <c r="I140" s="142"/>
      <c r="J140" s="136">
        <f>J141</f>
        <v>582448.33</v>
      </c>
      <c r="K140" s="136">
        <f aca="true" t="shared" si="64" ref="K140:R140">K141</f>
        <v>0</v>
      </c>
      <c r="L140" s="136">
        <f t="shared" si="64"/>
        <v>0</v>
      </c>
      <c r="M140" s="136">
        <f t="shared" si="64"/>
        <v>695312</v>
      </c>
      <c r="N140" s="136">
        <f t="shared" si="64"/>
        <v>0</v>
      </c>
      <c r="O140" s="136">
        <f t="shared" si="64"/>
        <v>0</v>
      </c>
      <c r="P140" s="136">
        <f t="shared" si="64"/>
        <v>0</v>
      </c>
      <c r="Q140" s="136">
        <f t="shared" si="64"/>
        <v>0</v>
      </c>
      <c r="R140" s="136">
        <f t="shared" si="64"/>
        <v>0</v>
      </c>
    </row>
    <row r="141" spans="1:18" ht="18" customHeight="1">
      <c r="A141" s="262" t="s">
        <v>258</v>
      </c>
      <c r="B141" s="263"/>
      <c r="C141" s="264"/>
      <c r="D141" s="16">
        <f aca="true" t="shared" si="65" ref="D141:D191">D140+1</f>
        <v>9</v>
      </c>
      <c r="E141" s="16">
        <v>7</v>
      </c>
      <c r="F141" s="23">
        <v>1</v>
      </c>
      <c r="G141" s="166">
        <v>110100000</v>
      </c>
      <c r="H141" s="17"/>
      <c r="I141" s="17"/>
      <c r="J141" s="137">
        <f>J142+J149+J153+J162+J176</f>
        <v>582448.33</v>
      </c>
      <c r="K141" s="137">
        <f aca="true" t="shared" si="66" ref="K141:R141">K142+K149+K153</f>
        <v>0</v>
      </c>
      <c r="L141" s="137">
        <f t="shared" si="66"/>
        <v>0</v>
      </c>
      <c r="M141" s="137">
        <f>M142+M149+M153+M162</f>
        <v>695312</v>
      </c>
      <c r="N141" s="137">
        <f t="shared" si="66"/>
        <v>0</v>
      </c>
      <c r="O141" s="137">
        <f t="shared" si="66"/>
        <v>0</v>
      </c>
      <c r="P141" s="137">
        <f t="shared" si="66"/>
        <v>0</v>
      </c>
      <c r="Q141" s="137">
        <f t="shared" si="66"/>
        <v>0</v>
      </c>
      <c r="R141" s="137">
        <f t="shared" si="66"/>
        <v>0</v>
      </c>
    </row>
    <row r="142" spans="1:18" ht="29.25" customHeight="1">
      <c r="A142" s="259" t="s">
        <v>259</v>
      </c>
      <c r="B142" s="260"/>
      <c r="C142" s="261"/>
      <c r="D142" s="23">
        <f t="shared" si="65"/>
        <v>10</v>
      </c>
      <c r="E142" s="23">
        <v>7</v>
      </c>
      <c r="F142" s="23">
        <v>1</v>
      </c>
      <c r="G142" s="167">
        <v>110100151</v>
      </c>
      <c r="H142" s="168"/>
      <c r="I142" s="168"/>
      <c r="J142" s="138">
        <f>J143+J146</f>
        <v>22965</v>
      </c>
      <c r="K142" s="138">
        <f aca="true" t="shared" si="67" ref="K142:R142">K143+K146</f>
        <v>0</v>
      </c>
      <c r="L142" s="138">
        <f t="shared" si="67"/>
        <v>0</v>
      </c>
      <c r="M142" s="179">
        <f t="shared" si="67"/>
        <v>49900</v>
      </c>
      <c r="N142" s="138">
        <f t="shared" si="67"/>
        <v>0</v>
      </c>
      <c r="O142" s="138">
        <f t="shared" si="67"/>
        <v>0</v>
      </c>
      <c r="P142" s="138">
        <f t="shared" si="67"/>
        <v>0</v>
      </c>
      <c r="Q142" s="138">
        <f t="shared" si="67"/>
        <v>0</v>
      </c>
      <c r="R142" s="138">
        <f t="shared" si="67"/>
        <v>0</v>
      </c>
    </row>
    <row r="143" spans="1:18" ht="20.25" customHeight="1">
      <c r="A143" s="244" t="s">
        <v>15</v>
      </c>
      <c r="B143" s="245"/>
      <c r="C143" s="246"/>
      <c r="D143" s="16">
        <f t="shared" si="65"/>
        <v>11</v>
      </c>
      <c r="E143" s="16">
        <v>7</v>
      </c>
      <c r="F143" s="23">
        <v>1</v>
      </c>
      <c r="G143" s="166">
        <v>110100151</v>
      </c>
      <c r="H143" s="17">
        <v>110</v>
      </c>
      <c r="I143" s="17">
        <v>210</v>
      </c>
      <c r="J143" s="180">
        <f>J144+J145</f>
        <v>11090</v>
      </c>
      <c r="K143" s="137">
        <f aca="true" t="shared" si="68" ref="K143:R143">K144+K145</f>
        <v>0</v>
      </c>
      <c r="L143" s="137">
        <f t="shared" si="68"/>
        <v>0</v>
      </c>
      <c r="M143" s="180">
        <f t="shared" si="68"/>
        <v>49900</v>
      </c>
      <c r="N143" s="137">
        <f t="shared" si="68"/>
        <v>0</v>
      </c>
      <c r="O143" s="137">
        <f t="shared" si="68"/>
        <v>0</v>
      </c>
      <c r="P143" s="137">
        <f t="shared" si="68"/>
        <v>0</v>
      </c>
      <c r="Q143" s="137">
        <f t="shared" si="68"/>
        <v>0</v>
      </c>
      <c r="R143" s="137">
        <f t="shared" si="68"/>
        <v>0</v>
      </c>
    </row>
    <row r="144" spans="1:18" ht="12.75" customHeight="1">
      <c r="A144" s="250" t="s">
        <v>16</v>
      </c>
      <c r="B144" s="251"/>
      <c r="C144" s="252"/>
      <c r="D144" s="164">
        <f t="shared" si="65"/>
        <v>12</v>
      </c>
      <c r="E144" s="164">
        <v>7</v>
      </c>
      <c r="F144" s="169">
        <v>1</v>
      </c>
      <c r="G144" s="170">
        <v>110100151</v>
      </c>
      <c r="H144" s="171">
        <v>111</v>
      </c>
      <c r="I144" s="171">
        <v>211</v>
      </c>
      <c r="J144" s="181">
        <f>дошк20!D16</f>
        <v>8401</v>
      </c>
      <c r="K144" s="139"/>
      <c r="L144" s="139"/>
      <c r="M144" s="181">
        <f>дошк21!D16</f>
        <v>38400</v>
      </c>
      <c r="N144" s="139"/>
      <c r="O144" s="139"/>
      <c r="P144" s="139"/>
      <c r="Q144" s="139"/>
      <c r="R144" s="139"/>
    </row>
    <row r="145" spans="1:18" ht="22.5" customHeight="1">
      <c r="A145" s="250" t="s">
        <v>17</v>
      </c>
      <c r="B145" s="251"/>
      <c r="C145" s="252"/>
      <c r="D145" s="164">
        <f t="shared" si="65"/>
        <v>13</v>
      </c>
      <c r="E145" s="164">
        <v>7</v>
      </c>
      <c r="F145" s="169">
        <v>1</v>
      </c>
      <c r="G145" s="170">
        <v>110100151</v>
      </c>
      <c r="H145" s="171">
        <v>119</v>
      </c>
      <c r="I145" s="171">
        <v>213</v>
      </c>
      <c r="J145" s="181">
        <f>дошк20!D37</f>
        <v>2689</v>
      </c>
      <c r="K145" s="139"/>
      <c r="L145" s="139"/>
      <c r="M145" s="181">
        <f>дошк21!D37</f>
        <v>11500</v>
      </c>
      <c r="N145" s="139"/>
      <c r="O145" s="139"/>
      <c r="P145" s="139"/>
      <c r="Q145" s="139"/>
      <c r="R145" s="139"/>
    </row>
    <row r="146" spans="1:18" ht="19.5" customHeight="1">
      <c r="A146" s="262" t="s">
        <v>31</v>
      </c>
      <c r="B146" s="263"/>
      <c r="C146" s="264"/>
      <c r="D146" s="16">
        <f t="shared" si="65"/>
        <v>14</v>
      </c>
      <c r="E146" s="16">
        <v>7</v>
      </c>
      <c r="F146" s="16">
        <v>1</v>
      </c>
      <c r="G146" s="166">
        <v>110100151</v>
      </c>
      <c r="H146" s="17">
        <v>240</v>
      </c>
      <c r="I146" s="17">
        <v>300</v>
      </c>
      <c r="J146" s="180">
        <f>J147</f>
        <v>11875</v>
      </c>
      <c r="K146" s="137">
        <f aca="true" t="shared" si="69" ref="K146:R147">K147</f>
        <v>0</v>
      </c>
      <c r="L146" s="137">
        <f t="shared" si="69"/>
        <v>0</v>
      </c>
      <c r="M146" s="180">
        <f t="shared" si="69"/>
        <v>0</v>
      </c>
      <c r="N146" s="137">
        <f t="shared" si="69"/>
        <v>0</v>
      </c>
      <c r="O146" s="137">
        <f t="shared" si="69"/>
        <v>0</v>
      </c>
      <c r="P146" s="137">
        <f t="shared" si="69"/>
        <v>0</v>
      </c>
      <c r="Q146" s="137">
        <f t="shared" si="69"/>
        <v>0</v>
      </c>
      <c r="R146" s="137">
        <f t="shared" si="69"/>
        <v>0</v>
      </c>
    </row>
    <row r="147" spans="1:18" ht="22.5" customHeight="1">
      <c r="A147" s="250" t="s">
        <v>33</v>
      </c>
      <c r="B147" s="251"/>
      <c r="C147" s="252"/>
      <c r="D147" s="164">
        <f t="shared" si="65"/>
        <v>15</v>
      </c>
      <c r="E147" s="164">
        <v>7</v>
      </c>
      <c r="F147" s="169">
        <v>1</v>
      </c>
      <c r="G147" s="170">
        <v>110100151</v>
      </c>
      <c r="H147" s="171">
        <v>244</v>
      </c>
      <c r="I147" s="171">
        <v>340</v>
      </c>
      <c r="J147" s="181">
        <f>J148</f>
        <v>11875</v>
      </c>
      <c r="K147" s="139">
        <f t="shared" si="69"/>
        <v>0</v>
      </c>
      <c r="L147" s="139">
        <f t="shared" si="69"/>
        <v>0</v>
      </c>
      <c r="M147" s="181">
        <f t="shared" si="69"/>
        <v>0</v>
      </c>
      <c r="N147" s="139">
        <f t="shared" si="69"/>
        <v>0</v>
      </c>
      <c r="O147" s="139">
        <f t="shared" si="69"/>
        <v>0</v>
      </c>
      <c r="P147" s="139">
        <f t="shared" si="69"/>
        <v>0</v>
      </c>
      <c r="Q147" s="139">
        <f t="shared" si="69"/>
        <v>0</v>
      </c>
      <c r="R147" s="139">
        <f t="shared" si="69"/>
        <v>0</v>
      </c>
    </row>
    <row r="148" spans="1:18" ht="30.75" customHeight="1">
      <c r="A148" s="250" t="s">
        <v>153</v>
      </c>
      <c r="B148" s="251"/>
      <c r="C148" s="252"/>
      <c r="D148" s="164">
        <f t="shared" si="65"/>
        <v>16</v>
      </c>
      <c r="E148" s="164">
        <v>7</v>
      </c>
      <c r="F148" s="169">
        <v>1</v>
      </c>
      <c r="G148" s="170">
        <v>110100151</v>
      </c>
      <c r="H148" s="171">
        <v>244</v>
      </c>
      <c r="I148" s="171">
        <v>346</v>
      </c>
      <c r="J148" s="181">
        <f>дошк20!D54</f>
        <v>11875</v>
      </c>
      <c r="K148" s="139"/>
      <c r="L148" s="139"/>
      <c r="M148" s="181"/>
      <c r="N148" s="139"/>
      <c r="O148" s="139"/>
      <c r="P148" s="139"/>
      <c r="Q148" s="139"/>
      <c r="R148" s="139"/>
    </row>
    <row r="149" spans="1:18" ht="20.25" customHeight="1">
      <c r="A149" s="259" t="s">
        <v>260</v>
      </c>
      <c r="B149" s="260"/>
      <c r="C149" s="261"/>
      <c r="D149" s="23">
        <f t="shared" si="65"/>
        <v>17</v>
      </c>
      <c r="E149" s="23">
        <v>7</v>
      </c>
      <c r="F149" s="23">
        <v>1</v>
      </c>
      <c r="G149" s="167">
        <v>110100155</v>
      </c>
      <c r="H149" s="168"/>
      <c r="I149" s="168"/>
      <c r="J149" s="210">
        <f>J150</f>
        <v>33933.33</v>
      </c>
      <c r="K149" s="138">
        <f aca="true" t="shared" si="70" ref="K149:R151">K150</f>
        <v>0</v>
      </c>
      <c r="L149" s="138">
        <f t="shared" si="70"/>
        <v>0</v>
      </c>
      <c r="M149" s="179">
        <f t="shared" si="70"/>
        <v>126282</v>
      </c>
      <c r="N149" s="138">
        <f t="shared" si="70"/>
        <v>0</v>
      </c>
      <c r="O149" s="138">
        <f t="shared" si="70"/>
        <v>0</v>
      </c>
      <c r="P149" s="138">
        <f t="shared" si="70"/>
        <v>0</v>
      </c>
      <c r="Q149" s="138">
        <f t="shared" si="70"/>
        <v>0</v>
      </c>
      <c r="R149" s="138">
        <f t="shared" si="70"/>
        <v>0</v>
      </c>
    </row>
    <row r="150" spans="1:18" ht="22.5" customHeight="1">
      <c r="A150" s="262" t="s">
        <v>31</v>
      </c>
      <c r="B150" s="263"/>
      <c r="C150" s="264"/>
      <c r="D150" s="16">
        <f t="shared" si="65"/>
        <v>18</v>
      </c>
      <c r="E150" s="16">
        <v>7</v>
      </c>
      <c r="F150" s="23">
        <v>1</v>
      </c>
      <c r="G150" s="166">
        <v>110100155</v>
      </c>
      <c r="H150" s="17">
        <v>240</v>
      </c>
      <c r="I150" s="17">
        <v>300</v>
      </c>
      <c r="J150" s="211">
        <f>J151</f>
        <v>33933.33</v>
      </c>
      <c r="K150" s="137">
        <f t="shared" si="70"/>
        <v>0</v>
      </c>
      <c r="L150" s="137">
        <f t="shared" si="70"/>
        <v>0</v>
      </c>
      <c r="M150" s="137">
        <f t="shared" si="70"/>
        <v>126282</v>
      </c>
      <c r="N150" s="137">
        <f t="shared" si="70"/>
        <v>0</v>
      </c>
      <c r="O150" s="137">
        <f t="shared" si="70"/>
        <v>0</v>
      </c>
      <c r="P150" s="137">
        <f t="shared" si="70"/>
        <v>0</v>
      </c>
      <c r="Q150" s="137">
        <f t="shared" si="70"/>
        <v>0</v>
      </c>
      <c r="R150" s="137">
        <f t="shared" si="70"/>
        <v>0</v>
      </c>
    </row>
    <row r="151" spans="1:18" ht="20.25" customHeight="1">
      <c r="A151" s="250" t="s">
        <v>33</v>
      </c>
      <c r="B151" s="251"/>
      <c r="C151" s="252"/>
      <c r="D151" s="164">
        <f t="shared" si="65"/>
        <v>19</v>
      </c>
      <c r="E151" s="164">
        <v>7</v>
      </c>
      <c r="F151" s="169">
        <v>1</v>
      </c>
      <c r="G151" s="170">
        <v>110100155</v>
      </c>
      <c r="H151" s="171">
        <v>244</v>
      </c>
      <c r="I151" s="171">
        <v>340</v>
      </c>
      <c r="J151" s="212">
        <f>J152</f>
        <v>33933.33</v>
      </c>
      <c r="K151" s="139">
        <f t="shared" si="70"/>
        <v>0</v>
      </c>
      <c r="L151" s="139">
        <f t="shared" si="70"/>
        <v>0</v>
      </c>
      <c r="M151" s="139">
        <f t="shared" si="70"/>
        <v>126282</v>
      </c>
      <c r="N151" s="139">
        <f t="shared" si="70"/>
        <v>0</v>
      </c>
      <c r="O151" s="139">
        <f t="shared" si="70"/>
        <v>0</v>
      </c>
      <c r="P151" s="139">
        <f t="shared" si="70"/>
        <v>0</v>
      </c>
      <c r="Q151" s="139">
        <f t="shared" si="70"/>
        <v>0</v>
      </c>
      <c r="R151" s="139">
        <f t="shared" si="70"/>
        <v>0</v>
      </c>
    </row>
    <row r="152" spans="1:18" ht="21" customHeight="1">
      <c r="A152" s="250" t="s">
        <v>126</v>
      </c>
      <c r="B152" s="251"/>
      <c r="C152" s="252"/>
      <c r="D152" s="164">
        <f t="shared" si="65"/>
        <v>20</v>
      </c>
      <c r="E152" s="164">
        <v>7</v>
      </c>
      <c r="F152" s="169">
        <v>1</v>
      </c>
      <c r="G152" s="170">
        <v>110100155</v>
      </c>
      <c r="H152" s="171">
        <v>244</v>
      </c>
      <c r="I152" s="171">
        <v>342</v>
      </c>
      <c r="J152" s="212">
        <f>дошк20!D48</f>
        <v>33933.33</v>
      </c>
      <c r="K152" s="139"/>
      <c r="L152" s="139"/>
      <c r="M152" s="139">
        <f>дошк21!D46</f>
        <v>126282</v>
      </c>
      <c r="N152" s="139"/>
      <c r="O152" s="139"/>
      <c r="P152" s="139"/>
      <c r="Q152" s="139"/>
      <c r="R152" s="139"/>
    </row>
    <row r="153" spans="1:18" ht="66.75" customHeight="1">
      <c r="A153" s="247" t="s">
        <v>264</v>
      </c>
      <c r="B153" s="248"/>
      <c r="C153" s="249"/>
      <c r="D153" s="23">
        <f t="shared" si="65"/>
        <v>21</v>
      </c>
      <c r="E153" s="23">
        <v>7</v>
      </c>
      <c r="F153" s="23">
        <v>1</v>
      </c>
      <c r="G153" s="167">
        <v>110171490</v>
      </c>
      <c r="H153" s="168"/>
      <c r="I153" s="168"/>
      <c r="J153" s="179">
        <f>J154+J158</f>
        <v>508130</v>
      </c>
      <c r="K153" s="138">
        <f aca="true" t="shared" si="71" ref="K153:R153">K154+K158</f>
        <v>0</v>
      </c>
      <c r="L153" s="138">
        <f t="shared" si="71"/>
        <v>0</v>
      </c>
      <c r="M153" s="138">
        <f t="shared" si="71"/>
        <v>514410</v>
      </c>
      <c r="N153" s="138">
        <f t="shared" si="71"/>
        <v>0</v>
      </c>
      <c r="O153" s="138">
        <f t="shared" si="71"/>
        <v>0</v>
      </c>
      <c r="P153" s="138">
        <f t="shared" si="71"/>
        <v>0</v>
      </c>
      <c r="Q153" s="138">
        <f t="shared" si="71"/>
        <v>0</v>
      </c>
      <c r="R153" s="138">
        <f t="shared" si="71"/>
        <v>0</v>
      </c>
    </row>
    <row r="154" spans="1:18" s="150" customFormat="1" ht="42" customHeight="1">
      <c r="A154" s="244" t="s">
        <v>213</v>
      </c>
      <c r="B154" s="245"/>
      <c r="C154" s="246"/>
      <c r="D154" s="16">
        <f t="shared" si="65"/>
        <v>22</v>
      </c>
      <c r="E154" s="16">
        <v>7</v>
      </c>
      <c r="F154" s="16">
        <v>1</v>
      </c>
      <c r="G154" s="166">
        <v>110171491</v>
      </c>
      <c r="H154" s="17"/>
      <c r="I154" s="17"/>
      <c r="J154" s="180">
        <f>J155</f>
        <v>381100</v>
      </c>
      <c r="K154" s="137">
        <f aca="true" t="shared" si="72" ref="K154:R154">K155</f>
        <v>0</v>
      </c>
      <c r="L154" s="137">
        <f t="shared" si="72"/>
        <v>0</v>
      </c>
      <c r="M154" s="137">
        <f t="shared" si="72"/>
        <v>379180</v>
      </c>
      <c r="N154" s="137">
        <f t="shared" si="72"/>
        <v>0</v>
      </c>
      <c r="O154" s="137">
        <f t="shared" si="72"/>
        <v>0</v>
      </c>
      <c r="P154" s="137">
        <f t="shared" si="72"/>
        <v>0</v>
      </c>
      <c r="Q154" s="137">
        <f t="shared" si="72"/>
        <v>0</v>
      </c>
      <c r="R154" s="137">
        <f t="shared" si="72"/>
        <v>0</v>
      </c>
    </row>
    <row r="155" spans="1:18" ht="21" customHeight="1">
      <c r="A155" s="244" t="s">
        <v>15</v>
      </c>
      <c r="B155" s="245"/>
      <c r="C155" s="246"/>
      <c r="D155" s="16">
        <f t="shared" si="65"/>
        <v>23</v>
      </c>
      <c r="E155" s="16">
        <v>7</v>
      </c>
      <c r="F155" s="23">
        <v>1</v>
      </c>
      <c r="G155" s="166">
        <v>110171491</v>
      </c>
      <c r="H155" s="17">
        <v>110</v>
      </c>
      <c r="I155" s="17">
        <v>210</v>
      </c>
      <c r="J155" s="180">
        <f>J156+J157</f>
        <v>381100</v>
      </c>
      <c r="K155" s="137">
        <f aca="true" t="shared" si="73" ref="K155:R155">K156+K157</f>
        <v>0</v>
      </c>
      <c r="L155" s="137">
        <f t="shared" si="73"/>
        <v>0</v>
      </c>
      <c r="M155" s="180">
        <f t="shared" si="73"/>
        <v>379180</v>
      </c>
      <c r="N155" s="137">
        <f t="shared" si="73"/>
        <v>0</v>
      </c>
      <c r="O155" s="137">
        <f t="shared" si="73"/>
        <v>0</v>
      </c>
      <c r="P155" s="137">
        <f t="shared" si="73"/>
        <v>0</v>
      </c>
      <c r="Q155" s="137">
        <f t="shared" si="73"/>
        <v>0</v>
      </c>
      <c r="R155" s="137">
        <f t="shared" si="73"/>
        <v>0</v>
      </c>
    </row>
    <row r="156" spans="1:18" ht="14.25" customHeight="1">
      <c r="A156" s="250" t="s">
        <v>16</v>
      </c>
      <c r="B156" s="251"/>
      <c r="C156" s="252"/>
      <c r="D156" s="164">
        <f t="shared" si="65"/>
        <v>24</v>
      </c>
      <c r="E156" s="164">
        <v>7</v>
      </c>
      <c r="F156" s="164">
        <v>1</v>
      </c>
      <c r="G156" s="170">
        <v>110171491</v>
      </c>
      <c r="H156" s="171">
        <v>111</v>
      </c>
      <c r="I156" s="171">
        <v>211</v>
      </c>
      <c r="J156" s="181">
        <f>дошк20!D19</f>
        <v>292700</v>
      </c>
      <c r="K156" s="139"/>
      <c r="L156" s="139"/>
      <c r="M156" s="181">
        <f>дошк21!D19</f>
        <v>264668</v>
      </c>
      <c r="N156" s="139"/>
      <c r="O156" s="139"/>
      <c r="P156" s="139"/>
      <c r="Q156" s="139"/>
      <c r="R156" s="139"/>
    </row>
    <row r="157" spans="1:18" ht="21" customHeight="1">
      <c r="A157" s="250" t="s">
        <v>17</v>
      </c>
      <c r="B157" s="251"/>
      <c r="C157" s="252"/>
      <c r="D157" s="164">
        <f t="shared" si="65"/>
        <v>25</v>
      </c>
      <c r="E157" s="164">
        <v>7</v>
      </c>
      <c r="F157" s="164">
        <v>1</v>
      </c>
      <c r="G157" s="170">
        <v>110171491</v>
      </c>
      <c r="H157" s="171">
        <v>119</v>
      </c>
      <c r="I157" s="171">
        <v>213</v>
      </c>
      <c r="J157" s="181">
        <f>дошк20!D38</f>
        <v>88400</v>
      </c>
      <c r="K157" s="139"/>
      <c r="L157" s="139"/>
      <c r="M157" s="181">
        <f>дошк21!D38</f>
        <v>114512</v>
      </c>
      <c r="N157" s="139"/>
      <c r="O157" s="139"/>
      <c r="P157" s="139"/>
      <c r="Q157" s="139"/>
      <c r="R157" s="139"/>
    </row>
    <row r="158" spans="1:18" ht="39" customHeight="1">
      <c r="A158" s="244" t="s">
        <v>265</v>
      </c>
      <c r="B158" s="245"/>
      <c r="C158" s="246"/>
      <c r="D158" s="16">
        <f t="shared" si="65"/>
        <v>26</v>
      </c>
      <c r="E158" s="16">
        <v>7</v>
      </c>
      <c r="F158" s="23">
        <v>1</v>
      </c>
      <c r="G158" s="166">
        <v>110171492</v>
      </c>
      <c r="H158" s="17"/>
      <c r="I158" s="17"/>
      <c r="J158" s="180">
        <f>J159</f>
        <v>127030</v>
      </c>
      <c r="K158" s="137">
        <f aca="true" t="shared" si="74" ref="K158:R158">K159</f>
        <v>0</v>
      </c>
      <c r="L158" s="137">
        <f t="shared" si="74"/>
        <v>0</v>
      </c>
      <c r="M158" s="180">
        <f t="shared" si="74"/>
        <v>135230</v>
      </c>
      <c r="N158" s="137">
        <f t="shared" si="74"/>
        <v>0</v>
      </c>
      <c r="O158" s="137">
        <f t="shared" si="74"/>
        <v>0</v>
      </c>
      <c r="P158" s="137">
        <f t="shared" si="74"/>
        <v>0</v>
      </c>
      <c r="Q158" s="137">
        <f t="shared" si="74"/>
        <v>0</v>
      </c>
      <c r="R158" s="137">
        <f t="shared" si="74"/>
        <v>0</v>
      </c>
    </row>
    <row r="159" spans="1:18" ht="21.75" customHeight="1">
      <c r="A159" s="244" t="s">
        <v>15</v>
      </c>
      <c r="B159" s="245"/>
      <c r="C159" s="246"/>
      <c r="D159" s="16">
        <f t="shared" si="65"/>
        <v>27</v>
      </c>
      <c r="E159" s="16">
        <v>7</v>
      </c>
      <c r="F159" s="23">
        <v>1</v>
      </c>
      <c r="G159" s="166">
        <v>110171492</v>
      </c>
      <c r="H159" s="17">
        <v>110</v>
      </c>
      <c r="I159" s="17">
        <v>210</v>
      </c>
      <c r="J159" s="137">
        <f>J160+J161</f>
        <v>127030</v>
      </c>
      <c r="K159" s="137">
        <f aca="true" t="shared" si="75" ref="K159:R159">K160+K161</f>
        <v>0</v>
      </c>
      <c r="L159" s="137">
        <f t="shared" si="75"/>
        <v>0</v>
      </c>
      <c r="M159" s="180">
        <f t="shared" si="75"/>
        <v>135230</v>
      </c>
      <c r="N159" s="137">
        <f t="shared" si="75"/>
        <v>0</v>
      </c>
      <c r="O159" s="137">
        <f t="shared" si="75"/>
        <v>0</v>
      </c>
      <c r="P159" s="137">
        <f t="shared" si="75"/>
        <v>0</v>
      </c>
      <c r="Q159" s="137">
        <f t="shared" si="75"/>
        <v>0</v>
      </c>
      <c r="R159" s="137">
        <f t="shared" si="75"/>
        <v>0</v>
      </c>
    </row>
    <row r="160" spans="1:18" ht="14.25" customHeight="1">
      <c r="A160" s="250" t="s">
        <v>16</v>
      </c>
      <c r="B160" s="251"/>
      <c r="C160" s="252"/>
      <c r="D160" s="164">
        <f t="shared" si="65"/>
        <v>28</v>
      </c>
      <c r="E160" s="164">
        <v>7</v>
      </c>
      <c r="F160" s="169">
        <v>1</v>
      </c>
      <c r="G160" s="170">
        <v>110171492</v>
      </c>
      <c r="H160" s="171">
        <v>111</v>
      </c>
      <c r="I160" s="171">
        <v>211</v>
      </c>
      <c r="J160" s="139">
        <f>дошк20!D20</f>
        <v>97570</v>
      </c>
      <c r="K160" s="139"/>
      <c r="L160" s="139"/>
      <c r="M160" s="181">
        <f>дошк21!D20</f>
        <v>94391</v>
      </c>
      <c r="N160" s="139"/>
      <c r="O160" s="139"/>
      <c r="P160" s="139"/>
      <c r="Q160" s="139"/>
      <c r="R160" s="139"/>
    </row>
    <row r="161" spans="1:18" ht="21" customHeight="1">
      <c r="A161" s="250" t="s">
        <v>17</v>
      </c>
      <c r="B161" s="251"/>
      <c r="C161" s="252"/>
      <c r="D161" s="164">
        <f t="shared" si="65"/>
        <v>29</v>
      </c>
      <c r="E161" s="164">
        <v>7</v>
      </c>
      <c r="F161" s="169">
        <v>1</v>
      </c>
      <c r="G161" s="170">
        <v>110171492</v>
      </c>
      <c r="H161" s="171">
        <v>119</v>
      </c>
      <c r="I161" s="171">
        <v>213</v>
      </c>
      <c r="J161" s="139">
        <f>дошк20!D39</f>
        <v>29460</v>
      </c>
      <c r="K161" s="139"/>
      <c r="L161" s="139"/>
      <c r="M161" s="181">
        <f>дошк21!D39</f>
        <v>40839</v>
      </c>
      <c r="N161" s="139"/>
      <c r="O161" s="139"/>
      <c r="P161" s="139"/>
      <c r="Q161" s="139"/>
      <c r="R161" s="139"/>
    </row>
    <row r="162" spans="1:18" ht="36" customHeight="1">
      <c r="A162" s="247" t="s">
        <v>320</v>
      </c>
      <c r="B162" s="248"/>
      <c r="C162" s="249"/>
      <c r="D162" s="164">
        <v>30</v>
      </c>
      <c r="E162" s="23">
        <v>7</v>
      </c>
      <c r="F162" s="23">
        <v>1</v>
      </c>
      <c r="G162" s="167">
        <v>110171493</v>
      </c>
      <c r="H162" s="168"/>
      <c r="I162" s="168"/>
      <c r="J162" s="179">
        <f>J165</f>
        <v>4720</v>
      </c>
      <c r="K162" s="139"/>
      <c r="L162" s="139"/>
      <c r="M162" s="179">
        <f>M165</f>
        <v>4720</v>
      </c>
      <c r="N162" s="139"/>
      <c r="O162" s="139"/>
      <c r="P162" s="139"/>
      <c r="Q162" s="139"/>
      <c r="R162" s="139"/>
    </row>
    <row r="163" spans="1:18" ht="21" customHeight="1">
      <c r="A163" s="262" t="s">
        <v>31</v>
      </c>
      <c r="B163" s="263"/>
      <c r="C163" s="264"/>
      <c r="D163" s="164">
        <v>31</v>
      </c>
      <c r="E163" s="23">
        <v>7</v>
      </c>
      <c r="F163" s="23">
        <v>1</v>
      </c>
      <c r="G163" s="167">
        <v>110171493</v>
      </c>
      <c r="H163" s="168">
        <v>240</v>
      </c>
      <c r="I163" s="168">
        <v>300</v>
      </c>
      <c r="J163" s="138">
        <f>J165</f>
        <v>4720</v>
      </c>
      <c r="K163" s="139"/>
      <c r="L163" s="139"/>
      <c r="M163" s="138">
        <f>M165</f>
        <v>4720</v>
      </c>
      <c r="N163" s="139"/>
      <c r="O163" s="139"/>
      <c r="P163" s="139"/>
      <c r="Q163" s="139"/>
      <c r="R163" s="139"/>
    </row>
    <row r="164" spans="1:18" ht="21" customHeight="1">
      <c r="A164" s="250" t="s">
        <v>33</v>
      </c>
      <c r="B164" s="251"/>
      <c r="C164" s="252"/>
      <c r="D164" s="164">
        <v>32</v>
      </c>
      <c r="E164" s="164">
        <v>7</v>
      </c>
      <c r="F164" s="164">
        <v>1</v>
      </c>
      <c r="G164" s="170">
        <v>110171493</v>
      </c>
      <c r="H164" s="171">
        <v>244</v>
      </c>
      <c r="I164" s="171">
        <v>340</v>
      </c>
      <c r="J164" s="139">
        <f>J165</f>
        <v>4720</v>
      </c>
      <c r="K164" s="139"/>
      <c r="L164" s="139"/>
      <c r="M164" s="139">
        <f>M165</f>
        <v>4720</v>
      </c>
      <c r="N164" s="139"/>
      <c r="O164" s="139"/>
      <c r="P164" s="139"/>
      <c r="Q164" s="139"/>
      <c r="R164" s="139"/>
    </row>
    <row r="165" spans="1:18" ht="31.5" customHeight="1">
      <c r="A165" s="250" t="s">
        <v>153</v>
      </c>
      <c r="B165" s="251"/>
      <c r="C165" s="252"/>
      <c r="D165" s="164">
        <v>33</v>
      </c>
      <c r="E165" s="164">
        <v>7</v>
      </c>
      <c r="F165" s="164">
        <v>1</v>
      </c>
      <c r="G165" s="170">
        <v>110171493</v>
      </c>
      <c r="H165" s="171">
        <v>244</v>
      </c>
      <c r="I165" s="171">
        <v>346</v>
      </c>
      <c r="J165" s="139">
        <f>дошк20!D55</f>
        <v>4720</v>
      </c>
      <c r="K165" s="139"/>
      <c r="L165" s="139"/>
      <c r="M165" s="139">
        <f>дошк21!D57</f>
        <v>4720</v>
      </c>
      <c r="N165" s="139"/>
      <c r="O165" s="139"/>
      <c r="P165" s="139"/>
      <c r="Q165" s="139"/>
      <c r="R165" s="139"/>
    </row>
    <row r="166" spans="1:18" ht="26.25" customHeight="1">
      <c r="A166" s="253" t="s">
        <v>142</v>
      </c>
      <c r="B166" s="254"/>
      <c r="C166" s="255"/>
      <c r="D166" s="132">
        <v>34</v>
      </c>
      <c r="E166" s="132">
        <v>7</v>
      </c>
      <c r="F166" s="165">
        <v>1</v>
      </c>
      <c r="G166" s="172">
        <v>9900000000</v>
      </c>
      <c r="H166" s="142"/>
      <c r="I166" s="142"/>
      <c r="J166" s="136">
        <f>J167+J171</f>
        <v>0</v>
      </c>
      <c r="K166" s="136">
        <f aca="true" t="shared" si="76" ref="K166:R166">K167+K171</f>
        <v>0</v>
      </c>
      <c r="L166" s="136">
        <f t="shared" si="76"/>
        <v>0</v>
      </c>
      <c r="M166" s="136">
        <f t="shared" si="76"/>
        <v>0</v>
      </c>
      <c r="N166" s="136">
        <f t="shared" si="76"/>
        <v>0</v>
      </c>
      <c r="O166" s="136">
        <f t="shared" si="76"/>
        <v>0</v>
      </c>
      <c r="P166" s="136">
        <f>P167+P171+P179+P189</f>
        <v>700364</v>
      </c>
      <c r="Q166" s="136">
        <f t="shared" si="76"/>
        <v>0</v>
      </c>
      <c r="R166" s="136">
        <f t="shared" si="76"/>
        <v>0</v>
      </c>
    </row>
    <row r="167" spans="1:18" ht="27.75" customHeight="1">
      <c r="A167" s="259" t="s">
        <v>259</v>
      </c>
      <c r="B167" s="260"/>
      <c r="C167" s="261"/>
      <c r="D167" s="23">
        <f t="shared" si="65"/>
        <v>35</v>
      </c>
      <c r="E167" s="23">
        <v>7</v>
      </c>
      <c r="F167" s="23">
        <v>1</v>
      </c>
      <c r="G167" s="167">
        <v>9900000151</v>
      </c>
      <c r="H167" s="168"/>
      <c r="I167" s="168"/>
      <c r="J167" s="138">
        <f>J168</f>
        <v>0</v>
      </c>
      <c r="K167" s="138">
        <f aca="true" t="shared" si="77" ref="K167:R167">K168</f>
        <v>0</v>
      </c>
      <c r="L167" s="138">
        <f t="shared" si="77"/>
        <v>0</v>
      </c>
      <c r="M167" s="138">
        <f t="shared" si="77"/>
        <v>0</v>
      </c>
      <c r="N167" s="138">
        <f t="shared" si="77"/>
        <v>0</v>
      </c>
      <c r="O167" s="138">
        <f t="shared" si="77"/>
        <v>0</v>
      </c>
      <c r="P167" s="138">
        <f t="shared" si="77"/>
        <v>49900</v>
      </c>
      <c r="Q167" s="138">
        <f t="shared" si="77"/>
        <v>0</v>
      </c>
      <c r="R167" s="138">
        <f t="shared" si="77"/>
        <v>0</v>
      </c>
    </row>
    <row r="168" spans="1:18" ht="22.5" customHeight="1">
      <c r="A168" s="244" t="s">
        <v>15</v>
      </c>
      <c r="B168" s="245"/>
      <c r="C168" s="246"/>
      <c r="D168" s="16">
        <f t="shared" si="65"/>
        <v>36</v>
      </c>
      <c r="E168" s="16">
        <v>7</v>
      </c>
      <c r="F168" s="23">
        <v>1</v>
      </c>
      <c r="G168" s="166">
        <v>9900000151</v>
      </c>
      <c r="H168" s="17">
        <v>110</v>
      </c>
      <c r="I168" s="17">
        <v>210</v>
      </c>
      <c r="J168" s="137">
        <f>J169+J170</f>
        <v>0</v>
      </c>
      <c r="K168" s="137">
        <f aca="true" t="shared" si="78" ref="K168:R168">K169+K170</f>
        <v>0</v>
      </c>
      <c r="L168" s="137">
        <f t="shared" si="78"/>
        <v>0</v>
      </c>
      <c r="M168" s="137">
        <f t="shared" si="78"/>
        <v>0</v>
      </c>
      <c r="N168" s="137">
        <f t="shared" si="78"/>
        <v>0</v>
      </c>
      <c r="O168" s="137">
        <f t="shared" si="78"/>
        <v>0</v>
      </c>
      <c r="P168" s="137">
        <f t="shared" si="78"/>
        <v>49900</v>
      </c>
      <c r="Q168" s="137">
        <f t="shared" si="78"/>
        <v>0</v>
      </c>
      <c r="R168" s="137">
        <f t="shared" si="78"/>
        <v>0</v>
      </c>
    </row>
    <row r="169" spans="1:18" ht="12.75" customHeight="1">
      <c r="A169" s="250" t="s">
        <v>16</v>
      </c>
      <c r="B169" s="251"/>
      <c r="C169" s="252"/>
      <c r="D169" s="164">
        <f t="shared" si="65"/>
        <v>37</v>
      </c>
      <c r="E169" s="164">
        <v>7</v>
      </c>
      <c r="F169" s="169">
        <v>1</v>
      </c>
      <c r="G169" s="170">
        <v>9900000151</v>
      </c>
      <c r="H169" s="171">
        <v>111</v>
      </c>
      <c r="I169" s="171">
        <v>211</v>
      </c>
      <c r="J169" s="139"/>
      <c r="K169" s="139"/>
      <c r="L169" s="139"/>
      <c r="M169" s="139"/>
      <c r="N169" s="139"/>
      <c r="O169" s="139"/>
      <c r="P169" s="139">
        <f>дошк22!D16</f>
        <v>38400</v>
      </c>
      <c r="Q169" s="139"/>
      <c r="R169" s="139"/>
    </row>
    <row r="170" spans="1:18" ht="21" customHeight="1">
      <c r="A170" s="250" t="s">
        <v>17</v>
      </c>
      <c r="B170" s="251"/>
      <c r="C170" s="252"/>
      <c r="D170" s="164">
        <f t="shared" si="65"/>
        <v>38</v>
      </c>
      <c r="E170" s="164">
        <v>7</v>
      </c>
      <c r="F170" s="169">
        <v>1</v>
      </c>
      <c r="G170" s="170">
        <v>9900000151</v>
      </c>
      <c r="H170" s="171">
        <v>119</v>
      </c>
      <c r="I170" s="171">
        <v>213</v>
      </c>
      <c r="J170" s="139"/>
      <c r="K170" s="139"/>
      <c r="L170" s="139"/>
      <c r="M170" s="139"/>
      <c r="N170" s="139"/>
      <c r="O170" s="139"/>
      <c r="P170" s="139">
        <f>дошк22!D37</f>
        <v>11500</v>
      </c>
      <c r="Q170" s="139"/>
      <c r="R170" s="139"/>
    </row>
    <row r="171" spans="1:18" ht="21" customHeight="1">
      <c r="A171" s="259" t="s">
        <v>260</v>
      </c>
      <c r="B171" s="260"/>
      <c r="C171" s="261"/>
      <c r="D171" s="23">
        <f t="shared" si="65"/>
        <v>39</v>
      </c>
      <c r="E171" s="23">
        <v>7</v>
      </c>
      <c r="F171" s="23">
        <v>1</v>
      </c>
      <c r="G171" s="167">
        <v>9900000155</v>
      </c>
      <c r="H171" s="168"/>
      <c r="I171" s="168"/>
      <c r="J171" s="138">
        <f>J172</f>
        <v>0</v>
      </c>
      <c r="K171" s="138">
        <f aca="true" t="shared" si="79" ref="K171:R173">K172</f>
        <v>0</v>
      </c>
      <c r="L171" s="138">
        <f t="shared" si="79"/>
        <v>0</v>
      </c>
      <c r="M171" s="138">
        <f t="shared" si="79"/>
        <v>0</v>
      </c>
      <c r="N171" s="138">
        <f t="shared" si="79"/>
        <v>0</v>
      </c>
      <c r="O171" s="138">
        <f t="shared" si="79"/>
        <v>0</v>
      </c>
      <c r="P171" s="138">
        <f t="shared" si="79"/>
        <v>131334</v>
      </c>
      <c r="Q171" s="138">
        <f t="shared" si="79"/>
        <v>0</v>
      </c>
      <c r="R171" s="138">
        <f t="shared" si="79"/>
        <v>0</v>
      </c>
    </row>
    <row r="172" spans="1:18" ht="21" customHeight="1">
      <c r="A172" s="262" t="s">
        <v>31</v>
      </c>
      <c r="B172" s="263"/>
      <c r="C172" s="264"/>
      <c r="D172" s="16">
        <f t="shared" si="65"/>
        <v>40</v>
      </c>
      <c r="E172" s="16">
        <v>7</v>
      </c>
      <c r="F172" s="23">
        <v>1</v>
      </c>
      <c r="G172" s="166">
        <v>9900000155</v>
      </c>
      <c r="H172" s="17">
        <v>240</v>
      </c>
      <c r="I172" s="17">
        <v>300</v>
      </c>
      <c r="J172" s="137">
        <f>J173</f>
        <v>0</v>
      </c>
      <c r="K172" s="137">
        <f t="shared" si="79"/>
        <v>0</v>
      </c>
      <c r="L172" s="137">
        <f t="shared" si="79"/>
        <v>0</v>
      </c>
      <c r="M172" s="137">
        <f t="shared" si="79"/>
        <v>0</v>
      </c>
      <c r="N172" s="137">
        <f t="shared" si="79"/>
        <v>0</v>
      </c>
      <c r="O172" s="137">
        <f t="shared" si="79"/>
        <v>0</v>
      </c>
      <c r="P172" s="137">
        <f t="shared" si="79"/>
        <v>131334</v>
      </c>
      <c r="Q172" s="137">
        <f t="shared" si="79"/>
        <v>0</v>
      </c>
      <c r="R172" s="137">
        <f t="shared" si="79"/>
        <v>0</v>
      </c>
    </row>
    <row r="173" spans="1:18" ht="20.25" customHeight="1">
      <c r="A173" s="250" t="s">
        <v>33</v>
      </c>
      <c r="B173" s="251"/>
      <c r="C173" s="252"/>
      <c r="D173" s="164">
        <f t="shared" si="65"/>
        <v>41</v>
      </c>
      <c r="E173" s="164">
        <v>7</v>
      </c>
      <c r="F173" s="169">
        <v>1</v>
      </c>
      <c r="G173" s="170">
        <v>9900000155</v>
      </c>
      <c r="H173" s="171">
        <v>244</v>
      </c>
      <c r="I173" s="171">
        <v>340</v>
      </c>
      <c r="J173" s="139">
        <f>J174</f>
        <v>0</v>
      </c>
      <c r="K173" s="139">
        <f t="shared" si="79"/>
        <v>0</v>
      </c>
      <c r="L173" s="139">
        <f t="shared" si="79"/>
        <v>0</v>
      </c>
      <c r="M173" s="139">
        <f t="shared" si="79"/>
        <v>0</v>
      </c>
      <c r="N173" s="139">
        <f t="shared" si="79"/>
        <v>0</v>
      </c>
      <c r="O173" s="139">
        <f t="shared" si="79"/>
        <v>0</v>
      </c>
      <c r="P173" s="139">
        <f t="shared" si="79"/>
        <v>131334</v>
      </c>
      <c r="Q173" s="139">
        <f t="shared" si="79"/>
        <v>0</v>
      </c>
      <c r="R173" s="139">
        <f t="shared" si="79"/>
        <v>0</v>
      </c>
    </row>
    <row r="174" spans="1:18" ht="20.25" customHeight="1">
      <c r="A174" s="250" t="s">
        <v>126</v>
      </c>
      <c r="B174" s="251"/>
      <c r="C174" s="252"/>
      <c r="D174" s="164">
        <f t="shared" si="65"/>
        <v>42</v>
      </c>
      <c r="E174" s="164">
        <v>7</v>
      </c>
      <c r="F174" s="169">
        <v>1</v>
      </c>
      <c r="G174" s="170">
        <v>9900000155</v>
      </c>
      <c r="H174" s="171">
        <v>244</v>
      </c>
      <c r="I174" s="171">
        <v>342</v>
      </c>
      <c r="J174" s="139"/>
      <c r="K174" s="139"/>
      <c r="L174" s="139"/>
      <c r="M174" s="139"/>
      <c r="N174" s="139"/>
      <c r="O174" s="139"/>
      <c r="P174" s="139">
        <f>дошк22!D46</f>
        <v>131334</v>
      </c>
      <c r="Q174" s="139"/>
      <c r="R174" s="139"/>
    </row>
    <row r="175" spans="1:18" ht="20.25" customHeight="1">
      <c r="A175" s="247" t="s">
        <v>151</v>
      </c>
      <c r="B175" s="248"/>
      <c r="C175" s="249"/>
      <c r="D175" s="79">
        <f t="shared" si="65"/>
        <v>43</v>
      </c>
      <c r="E175" s="82">
        <v>7</v>
      </c>
      <c r="F175" s="79">
        <v>1</v>
      </c>
      <c r="G175" s="80" t="s">
        <v>152</v>
      </c>
      <c r="H175" s="85"/>
      <c r="I175" s="156"/>
      <c r="J175" s="138">
        <f>J178</f>
        <v>12700</v>
      </c>
      <c r="K175" s="139"/>
      <c r="L175" s="139"/>
      <c r="M175" s="139"/>
      <c r="N175" s="139"/>
      <c r="O175" s="139"/>
      <c r="P175" s="139"/>
      <c r="Q175" s="139"/>
      <c r="R175" s="139"/>
    </row>
    <row r="176" spans="1:18" ht="20.25" customHeight="1">
      <c r="A176" s="244" t="s">
        <v>31</v>
      </c>
      <c r="B176" s="245"/>
      <c r="C176" s="246"/>
      <c r="D176" s="77">
        <f t="shared" si="65"/>
        <v>44</v>
      </c>
      <c r="E176" s="82">
        <v>7</v>
      </c>
      <c r="F176" s="77">
        <v>1</v>
      </c>
      <c r="G176" s="78" t="s">
        <v>152</v>
      </c>
      <c r="H176" s="81">
        <v>240</v>
      </c>
      <c r="I176" s="155">
        <v>300</v>
      </c>
      <c r="J176" s="180">
        <f>J178</f>
        <v>12700</v>
      </c>
      <c r="K176" s="139"/>
      <c r="L176" s="139"/>
      <c r="M176" s="139"/>
      <c r="N176" s="139"/>
      <c r="O176" s="139"/>
      <c r="P176" s="139"/>
      <c r="Q176" s="139"/>
      <c r="R176" s="139"/>
    </row>
    <row r="177" spans="1:18" ht="20.25" customHeight="1">
      <c r="A177" s="250" t="s">
        <v>33</v>
      </c>
      <c r="B177" s="251"/>
      <c r="C177" s="252"/>
      <c r="D177" s="82">
        <f t="shared" si="65"/>
        <v>45</v>
      </c>
      <c r="E177" s="82">
        <v>7</v>
      </c>
      <c r="F177" s="82">
        <v>1</v>
      </c>
      <c r="G177" s="83" t="s">
        <v>152</v>
      </c>
      <c r="H177" s="6">
        <v>244</v>
      </c>
      <c r="I177" s="125">
        <v>340</v>
      </c>
      <c r="J177" s="139">
        <f>J178</f>
        <v>12700</v>
      </c>
      <c r="K177" s="139"/>
      <c r="L177" s="139"/>
      <c r="M177" s="139"/>
      <c r="N177" s="139"/>
      <c r="O177" s="139"/>
      <c r="P177" s="139"/>
      <c r="Q177" s="139"/>
      <c r="R177" s="139"/>
    </row>
    <row r="178" spans="1:18" ht="20.25" customHeight="1">
      <c r="A178" s="250" t="s">
        <v>32</v>
      </c>
      <c r="B178" s="251"/>
      <c r="C178" s="252"/>
      <c r="D178" s="82">
        <f t="shared" si="65"/>
        <v>46</v>
      </c>
      <c r="E178" s="82">
        <v>7</v>
      </c>
      <c r="F178" s="82">
        <v>1</v>
      </c>
      <c r="G178" s="83" t="s">
        <v>154</v>
      </c>
      <c r="H178" s="6">
        <v>244</v>
      </c>
      <c r="I178" s="125">
        <v>310</v>
      </c>
      <c r="J178" s="139">
        <f>дошк20!D66</f>
        <v>12700</v>
      </c>
      <c r="K178" s="139"/>
      <c r="L178" s="139"/>
      <c r="M178" s="139"/>
      <c r="N178" s="139"/>
      <c r="O178" s="139"/>
      <c r="P178" s="139"/>
      <c r="Q178" s="139"/>
      <c r="R178" s="139"/>
    </row>
    <row r="179" spans="1:18" ht="67.5" customHeight="1">
      <c r="A179" s="247" t="s">
        <v>264</v>
      </c>
      <c r="B179" s="248"/>
      <c r="C179" s="249"/>
      <c r="D179" s="23">
        <v>47</v>
      </c>
      <c r="E179" s="23">
        <v>7</v>
      </c>
      <c r="F179" s="23">
        <v>1</v>
      </c>
      <c r="G179" s="167">
        <v>9900000490</v>
      </c>
      <c r="H179" s="168"/>
      <c r="I179" s="168"/>
      <c r="J179" s="138">
        <f>J180+J184</f>
        <v>0</v>
      </c>
      <c r="K179" s="138">
        <f aca="true" t="shared" si="80" ref="K179:R179">K180+K184</f>
        <v>0</v>
      </c>
      <c r="L179" s="138">
        <f t="shared" si="80"/>
        <v>0</v>
      </c>
      <c r="M179" s="138">
        <f t="shared" si="80"/>
        <v>0</v>
      </c>
      <c r="N179" s="138">
        <f t="shared" si="80"/>
        <v>0</v>
      </c>
      <c r="O179" s="138">
        <f t="shared" si="80"/>
        <v>0</v>
      </c>
      <c r="P179" s="138">
        <f t="shared" si="80"/>
        <v>514410</v>
      </c>
      <c r="Q179" s="138">
        <f t="shared" si="80"/>
        <v>0</v>
      </c>
      <c r="R179" s="138">
        <f t="shared" si="80"/>
        <v>0</v>
      </c>
    </row>
    <row r="180" spans="1:18" ht="40.5" customHeight="1">
      <c r="A180" s="244" t="s">
        <v>213</v>
      </c>
      <c r="B180" s="245"/>
      <c r="C180" s="246"/>
      <c r="D180" s="16">
        <f t="shared" si="65"/>
        <v>48</v>
      </c>
      <c r="E180" s="16">
        <v>7</v>
      </c>
      <c r="F180" s="23">
        <v>1</v>
      </c>
      <c r="G180" s="166">
        <v>9900000491</v>
      </c>
      <c r="H180" s="17"/>
      <c r="I180" s="17"/>
      <c r="J180" s="137">
        <f>J181</f>
        <v>0</v>
      </c>
      <c r="K180" s="137">
        <f aca="true" t="shared" si="81" ref="K180:R180">K181</f>
        <v>0</v>
      </c>
      <c r="L180" s="137">
        <f t="shared" si="81"/>
        <v>0</v>
      </c>
      <c r="M180" s="137">
        <f t="shared" si="81"/>
        <v>0</v>
      </c>
      <c r="N180" s="137">
        <f t="shared" si="81"/>
        <v>0</v>
      </c>
      <c r="O180" s="137">
        <f t="shared" si="81"/>
        <v>0</v>
      </c>
      <c r="P180" s="137">
        <f t="shared" si="81"/>
        <v>379180</v>
      </c>
      <c r="Q180" s="137">
        <f t="shared" si="81"/>
        <v>0</v>
      </c>
      <c r="R180" s="137">
        <f t="shared" si="81"/>
        <v>0</v>
      </c>
    </row>
    <row r="181" spans="1:18" ht="20.25" customHeight="1">
      <c r="A181" s="244" t="s">
        <v>15</v>
      </c>
      <c r="B181" s="245"/>
      <c r="C181" s="246"/>
      <c r="D181" s="16">
        <f t="shared" si="65"/>
        <v>49</v>
      </c>
      <c r="E181" s="16">
        <v>7</v>
      </c>
      <c r="F181" s="23">
        <v>1</v>
      </c>
      <c r="G181" s="166">
        <v>9900000491</v>
      </c>
      <c r="H181" s="17">
        <v>110</v>
      </c>
      <c r="I181" s="17">
        <v>210</v>
      </c>
      <c r="J181" s="137">
        <f>J182+J183</f>
        <v>0</v>
      </c>
      <c r="K181" s="137">
        <f aca="true" t="shared" si="82" ref="K181:R181">K182+K183</f>
        <v>0</v>
      </c>
      <c r="L181" s="137">
        <f t="shared" si="82"/>
        <v>0</v>
      </c>
      <c r="M181" s="137">
        <f t="shared" si="82"/>
        <v>0</v>
      </c>
      <c r="N181" s="137">
        <f t="shared" si="82"/>
        <v>0</v>
      </c>
      <c r="O181" s="137">
        <f t="shared" si="82"/>
        <v>0</v>
      </c>
      <c r="P181" s="180">
        <f t="shared" si="82"/>
        <v>379180</v>
      </c>
      <c r="Q181" s="137">
        <f t="shared" si="82"/>
        <v>0</v>
      </c>
      <c r="R181" s="137">
        <f t="shared" si="82"/>
        <v>0</v>
      </c>
    </row>
    <row r="182" spans="1:18" ht="11.25">
      <c r="A182" s="250" t="s">
        <v>16</v>
      </c>
      <c r="B182" s="251"/>
      <c r="C182" s="252"/>
      <c r="D182" s="164">
        <f t="shared" si="65"/>
        <v>50</v>
      </c>
      <c r="E182" s="164">
        <v>7</v>
      </c>
      <c r="F182" s="169">
        <v>1</v>
      </c>
      <c r="G182" s="170">
        <v>9900000491</v>
      </c>
      <c r="H182" s="171">
        <v>111</v>
      </c>
      <c r="I182" s="171">
        <v>211</v>
      </c>
      <c r="J182" s="139"/>
      <c r="K182" s="139"/>
      <c r="L182" s="139"/>
      <c r="M182" s="139"/>
      <c r="N182" s="139"/>
      <c r="O182" s="139"/>
      <c r="P182" s="181">
        <f>дошк22!D19</f>
        <v>264668</v>
      </c>
      <c r="Q182" s="139"/>
      <c r="R182" s="139"/>
    </row>
    <row r="183" spans="1:18" ht="20.25" customHeight="1">
      <c r="A183" s="250" t="s">
        <v>17</v>
      </c>
      <c r="B183" s="251"/>
      <c r="C183" s="252"/>
      <c r="D183" s="164">
        <f t="shared" si="65"/>
        <v>51</v>
      </c>
      <c r="E183" s="164">
        <v>7</v>
      </c>
      <c r="F183" s="169">
        <v>1</v>
      </c>
      <c r="G183" s="170">
        <v>9900000491</v>
      </c>
      <c r="H183" s="171">
        <v>119</v>
      </c>
      <c r="I183" s="171">
        <v>213</v>
      </c>
      <c r="J183" s="139"/>
      <c r="K183" s="139"/>
      <c r="L183" s="139"/>
      <c r="M183" s="139"/>
      <c r="N183" s="139"/>
      <c r="O183" s="139"/>
      <c r="P183" s="181">
        <f>дошк22!D38</f>
        <v>114512</v>
      </c>
      <c r="Q183" s="139"/>
      <c r="R183" s="139"/>
    </row>
    <row r="184" spans="1:18" ht="36.75" customHeight="1">
      <c r="A184" s="244" t="s">
        <v>265</v>
      </c>
      <c r="B184" s="245"/>
      <c r="C184" s="246"/>
      <c r="D184" s="16">
        <f t="shared" si="65"/>
        <v>52</v>
      </c>
      <c r="E184" s="16">
        <v>7</v>
      </c>
      <c r="F184" s="23">
        <v>1</v>
      </c>
      <c r="G184" s="166">
        <v>9900000492</v>
      </c>
      <c r="H184" s="17"/>
      <c r="I184" s="17"/>
      <c r="J184" s="137">
        <f>J185</f>
        <v>0</v>
      </c>
      <c r="K184" s="137">
        <f aca="true" t="shared" si="83" ref="K184:R184">K185</f>
        <v>0</v>
      </c>
      <c r="L184" s="137">
        <f t="shared" si="83"/>
        <v>0</v>
      </c>
      <c r="M184" s="137">
        <f t="shared" si="83"/>
        <v>0</v>
      </c>
      <c r="N184" s="137">
        <f t="shared" si="83"/>
        <v>0</v>
      </c>
      <c r="O184" s="137">
        <f t="shared" si="83"/>
        <v>0</v>
      </c>
      <c r="P184" s="180">
        <f t="shared" si="83"/>
        <v>135230</v>
      </c>
      <c r="Q184" s="137">
        <f t="shared" si="83"/>
        <v>0</v>
      </c>
      <c r="R184" s="137">
        <f t="shared" si="83"/>
        <v>0</v>
      </c>
    </row>
    <row r="185" spans="1:18" ht="20.25" customHeight="1">
      <c r="A185" s="244" t="s">
        <v>15</v>
      </c>
      <c r="B185" s="245"/>
      <c r="C185" s="246"/>
      <c r="D185" s="164">
        <f t="shared" si="65"/>
        <v>53</v>
      </c>
      <c r="E185" s="16">
        <v>7</v>
      </c>
      <c r="F185" s="23">
        <v>1</v>
      </c>
      <c r="G185" s="166">
        <v>9900000492</v>
      </c>
      <c r="H185" s="17">
        <v>110</v>
      </c>
      <c r="I185" s="17">
        <v>210</v>
      </c>
      <c r="J185" s="137">
        <f>J186+J187</f>
        <v>0</v>
      </c>
      <c r="K185" s="137">
        <f aca="true" t="shared" si="84" ref="K185:R185">K186+K187</f>
        <v>0</v>
      </c>
      <c r="L185" s="137">
        <f t="shared" si="84"/>
        <v>0</v>
      </c>
      <c r="M185" s="137">
        <f t="shared" si="84"/>
        <v>0</v>
      </c>
      <c r="N185" s="137">
        <f t="shared" si="84"/>
        <v>0</v>
      </c>
      <c r="O185" s="137">
        <f t="shared" si="84"/>
        <v>0</v>
      </c>
      <c r="P185" s="180">
        <f t="shared" si="84"/>
        <v>135230</v>
      </c>
      <c r="Q185" s="137">
        <f t="shared" si="84"/>
        <v>0</v>
      </c>
      <c r="R185" s="137">
        <f t="shared" si="84"/>
        <v>0</v>
      </c>
    </row>
    <row r="186" spans="1:18" ht="11.25">
      <c r="A186" s="250" t="s">
        <v>16</v>
      </c>
      <c r="B186" s="251"/>
      <c r="C186" s="252"/>
      <c r="D186" s="164">
        <f t="shared" si="65"/>
        <v>54</v>
      </c>
      <c r="E186" s="164">
        <v>7</v>
      </c>
      <c r="F186" s="169">
        <v>1</v>
      </c>
      <c r="G186" s="170">
        <v>9900000492</v>
      </c>
      <c r="H186" s="171">
        <v>111</v>
      </c>
      <c r="I186" s="171">
        <v>211</v>
      </c>
      <c r="J186" s="139"/>
      <c r="K186" s="139"/>
      <c r="L186" s="139"/>
      <c r="M186" s="139"/>
      <c r="N186" s="139"/>
      <c r="O186" s="139"/>
      <c r="P186" s="139">
        <f>дошк22!D20</f>
        <v>94391</v>
      </c>
      <c r="Q186" s="139"/>
      <c r="R186" s="139"/>
    </row>
    <row r="187" spans="1:18" ht="20.25" customHeight="1">
      <c r="A187" s="250" t="s">
        <v>17</v>
      </c>
      <c r="B187" s="251"/>
      <c r="C187" s="252"/>
      <c r="D187" s="164">
        <f t="shared" si="65"/>
        <v>55</v>
      </c>
      <c r="E187" s="164">
        <v>7</v>
      </c>
      <c r="F187" s="169">
        <v>1</v>
      </c>
      <c r="G187" s="170">
        <v>9900000492</v>
      </c>
      <c r="H187" s="171">
        <v>119</v>
      </c>
      <c r="I187" s="171">
        <v>213</v>
      </c>
      <c r="J187" s="139"/>
      <c r="K187" s="139"/>
      <c r="L187" s="139"/>
      <c r="M187" s="139"/>
      <c r="N187" s="139"/>
      <c r="O187" s="139"/>
      <c r="P187" s="139">
        <f>дошк22!D39</f>
        <v>40839</v>
      </c>
      <c r="Q187" s="139"/>
      <c r="R187" s="139"/>
    </row>
    <row r="188" spans="1:18" ht="39" customHeight="1">
      <c r="A188" s="247" t="s">
        <v>320</v>
      </c>
      <c r="B188" s="248"/>
      <c r="C188" s="249"/>
      <c r="D188" s="16">
        <f t="shared" si="65"/>
        <v>56</v>
      </c>
      <c r="E188" s="16">
        <v>7</v>
      </c>
      <c r="F188" s="23">
        <v>1</v>
      </c>
      <c r="G188" s="166">
        <v>9900071493</v>
      </c>
      <c r="H188" s="17"/>
      <c r="I188" s="17"/>
      <c r="J188" s="139"/>
      <c r="K188" s="139"/>
      <c r="L188" s="139"/>
      <c r="M188" s="139"/>
      <c r="N188" s="139"/>
      <c r="O188" s="139"/>
      <c r="P188" s="139"/>
      <c r="Q188" s="139"/>
      <c r="R188" s="139"/>
    </row>
    <row r="189" spans="1:18" ht="20.25" customHeight="1">
      <c r="A189" s="262" t="s">
        <v>31</v>
      </c>
      <c r="B189" s="263"/>
      <c r="C189" s="264"/>
      <c r="D189" s="164">
        <f t="shared" si="65"/>
        <v>57</v>
      </c>
      <c r="E189" s="16">
        <v>7</v>
      </c>
      <c r="F189" s="23">
        <v>1</v>
      </c>
      <c r="G189" s="166">
        <v>9900071493</v>
      </c>
      <c r="H189" s="17">
        <v>240</v>
      </c>
      <c r="I189" s="17">
        <v>300</v>
      </c>
      <c r="J189" s="139"/>
      <c r="K189" s="139"/>
      <c r="L189" s="139"/>
      <c r="M189" s="139"/>
      <c r="N189" s="139"/>
      <c r="O189" s="139"/>
      <c r="P189" s="180">
        <f>P191</f>
        <v>4720</v>
      </c>
      <c r="Q189" s="139"/>
      <c r="R189" s="139"/>
    </row>
    <row r="190" spans="1:18" ht="22.5" customHeight="1">
      <c r="A190" s="250" t="s">
        <v>33</v>
      </c>
      <c r="B190" s="251"/>
      <c r="C190" s="252"/>
      <c r="D190" s="164">
        <f t="shared" si="65"/>
        <v>58</v>
      </c>
      <c r="E190" s="164">
        <v>7</v>
      </c>
      <c r="F190" s="169">
        <v>1</v>
      </c>
      <c r="G190" s="170">
        <v>9900071493</v>
      </c>
      <c r="H190" s="171">
        <v>244</v>
      </c>
      <c r="I190" s="171">
        <v>340</v>
      </c>
      <c r="J190" s="139"/>
      <c r="K190" s="139"/>
      <c r="L190" s="139"/>
      <c r="M190" s="139"/>
      <c r="N190" s="139"/>
      <c r="O190" s="139"/>
      <c r="P190" s="137">
        <f>P191</f>
        <v>4720</v>
      </c>
      <c r="Q190" s="139"/>
      <c r="R190" s="139"/>
    </row>
    <row r="191" spans="1:18" ht="31.5" customHeight="1">
      <c r="A191" s="250" t="s">
        <v>153</v>
      </c>
      <c r="B191" s="251"/>
      <c r="C191" s="252"/>
      <c r="D191" s="164">
        <f t="shared" si="65"/>
        <v>59</v>
      </c>
      <c r="E191" s="164">
        <v>7</v>
      </c>
      <c r="F191" s="169">
        <v>1</v>
      </c>
      <c r="G191" s="170">
        <v>9900071493</v>
      </c>
      <c r="H191" s="171">
        <v>244</v>
      </c>
      <c r="I191" s="171">
        <v>346</v>
      </c>
      <c r="J191" s="139"/>
      <c r="K191" s="139"/>
      <c r="L191" s="139"/>
      <c r="M191" s="139"/>
      <c r="N191" s="139"/>
      <c r="O191" s="139"/>
      <c r="P191" s="139">
        <f>дошк22!D57</f>
        <v>4720</v>
      </c>
      <c r="Q191" s="139"/>
      <c r="R191" s="139"/>
    </row>
    <row r="192" spans="1:18" ht="12.75" customHeight="1">
      <c r="A192" s="262" t="s">
        <v>195</v>
      </c>
      <c r="B192" s="263"/>
      <c r="C192" s="264"/>
      <c r="D192" s="16">
        <v>60</v>
      </c>
      <c r="E192" s="16">
        <v>7</v>
      </c>
      <c r="F192" s="23">
        <v>2</v>
      </c>
      <c r="G192" s="17"/>
      <c r="H192" s="17"/>
      <c r="I192" s="17"/>
      <c r="J192" s="131">
        <f>J193</f>
        <v>8037303.85</v>
      </c>
      <c r="K192" s="131">
        <f aca="true" t="shared" si="85" ref="K192:R192">K193+K282</f>
        <v>0</v>
      </c>
      <c r="L192" s="131">
        <f t="shared" si="85"/>
        <v>0</v>
      </c>
      <c r="M192" s="131">
        <f t="shared" si="85"/>
        <v>7566496</v>
      </c>
      <c r="N192" s="131">
        <f t="shared" si="85"/>
        <v>0</v>
      </c>
      <c r="O192" s="131">
        <f t="shared" si="85"/>
        <v>0</v>
      </c>
      <c r="P192" s="221">
        <f t="shared" si="85"/>
        <v>7222786</v>
      </c>
      <c r="Q192" s="131">
        <f t="shared" si="85"/>
        <v>0</v>
      </c>
      <c r="R192" s="131">
        <f t="shared" si="85"/>
        <v>0</v>
      </c>
    </row>
    <row r="193" spans="1:18" ht="39.75" customHeight="1">
      <c r="A193" s="253" t="s">
        <v>241</v>
      </c>
      <c r="B193" s="254"/>
      <c r="C193" s="255"/>
      <c r="D193" s="132">
        <f aca="true" t="shared" si="86" ref="D193:D267">D192+1</f>
        <v>61</v>
      </c>
      <c r="E193" s="132">
        <v>7</v>
      </c>
      <c r="F193" s="132">
        <v>2</v>
      </c>
      <c r="G193" s="133" t="s">
        <v>92</v>
      </c>
      <c r="H193" s="134"/>
      <c r="I193" s="135"/>
      <c r="J193" s="136">
        <f>J194</f>
        <v>8037303.85</v>
      </c>
      <c r="K193" s="136">
        <f aca="true" t="shared" si="87" ref="K193:R193">K194</f>
        <v>0</v>
      </c>
      <c r="L193" s="136">
        <f t="shared" si="87"/>
        <v>0</v>
      </c>
      <c r="M193" s="136">
        <f>M194</f>
        <v>7566496</v>
      </c>
      <c r="N193" s="136">
        <f t="shared" si="87"/>
        <v>0</v>
      </c>
      <c r="O193" s="136">
        <f t="shared" si="87"/>
        <v>0</v>
      </c>
      <c r="P193" s="136">
        <f t="shared" si="87"/>
        <v>196152</v>
      </c>
      <c r="Q193" s="136">
        <f t="shared" si="87"/>
        <v>0</v>
      </c>
      <c r="R193" s="136">
        <f t="shared" si="87"/>
        <v>0</v>
      </c>
    </row>
    <row r="194" spans="1:18" ht="30" customHeight="1">
      <c r="A194" s="244" t="s">
        <v>196</v>
      </c>
      <c r="B194" s="245"/>
      <c r="C194" s="246"/>
      <c r="D194" s="77">
        <f t="shared" si="86"/>
        <v>62</v>
      </c>
      <c r="E194" s="77">
        <v>7</v>
      </c>
      <c r="F194" s="77">
        <v>2</v>
      </c>
      <c r="G194" s="78" t="s">
        <v>197</v>
      </c>
      <c r="H194" s="6"/>
      <c r="I194" s="5"/>
      <c r="J194" s="137">
        <f>J196+J202+J215+J226+J232+J237+J242+J245+J248+J251+J254+J256+J260+J265+J270</f>
        <v>8037303.85</v>
      </c>
      <c r="K194" s="137">
        <f aca="true" t="shared" si="88" ref="K194:R194">K195+K222+K240+K265+K229+K232+K236+K260+K269+K264</f>
        <v>0</v>
      </c>
      <c r="L194" s="137">
        <f t="shared" si="88"/>
        <v>0</v>
      </c>
      <c r="M194" s="137">
        <f t="shared" si="88"/>
        <v>7566496</v>
      </c>
      <c r="N194" s="137">
        <f t="shared" si="88"/>
        <v>0</v>
      </c>
      <c r="O194" s="137">
        <f t="shared" si="88"/>
        <v>0</v>
      </c>
      <c r="P194" s="137">
        <f t="shared" si="88"/>
        <v>196152</v>
      </c>
      <c r="Q194" s="137">
        <f t="shared" si="88"/>
        <v>0</v>
      </c>
      <c r="R194" s="137">
        <f t="shared" si="88"/>
        <v>0</v>
      </c>
    </row>
    <row r="195" spans="1:18" ht="27.75" customHeight="1">
      <c r="A195" s="247" t="s">
        <v>198</v>
      </c>
      <c r="B195" s="248"/>
      <c r="C195" s="249"/>
      <c r="D195" s="79">
        <f t="shared" si="86"/>
        <v>63</v>
      </c>
      <c r="E195" s="79">
        <v>7</v>
      </c>
      <c r="F195" s="79">
        <v>2</v>
      </c>
      <c r="G195" s="80" t="s">
        <v>199</v>
      </c>
      <c r="H195" s="6"/>
      <c r="I195" s="5"/>
      <c r="J195" s="138">
        <f>J196+J202+J215+J200+J226</f>
        <v>1276656.7</v>
      </c>
      <c r="K195" s="138">
        <f aca="true" t="shared" si="89" ref="K195:R195">K196+K202+K215+K200</f>
        <v>0</v>
      </c>
      <c r="L195" s="138">
        <f t="shared" si="89"/>
        <v>0</v>
      </c>
      <c r="M195" s="138">
        <f t="shared" si="89"/>
        <v>1131607</v>
      </c>
      <c r="N195" s="138">
        <f t="shared" si="89"/>
        <v>0</v>
      </c>
      <c r="O195" s="138">
        <f t="shared" si="89"/>
        <v>0</v>
      </c>
      <c r="P195" s="138">
        <f t="shared" si="89"/>
        <v>0</v>
      </c>
      <c r="Q195" s="138">
        <f t="shared" si="89"/>
        <v>0</v>
      </c>
      <c r="R195" s="138">
        <f t="shared" si="89"/>
        <v>0</v>
      </c>
    </row>
    <row r="196" spans="1:18" ht="22.5" customHeight="1">
      <c r="A196" s="244" t="s">
        <v>15</v>
      </c>
      <c r="B196" s="245"/>
      <c r="C196" s="246"/>
      <c r="D196" s="77">
        <f t="shared" si="86"/>
        <v>64</v>
      </c>
      <c r="E196" s="77">
        <v>7</v>
      </c>
      <c r="F196" s="77">
        <v>2</v>
      </c>
      <c r="G196" s="80" t="s">
        <v>199</v>
      </c>
      <c r="H196" s="81">
        <v>110</v>
      </c>
      <c r="I196" s="18">
        <v>210</v>
      </c>
      <c r="J196" s="180">
        <f>J197+J198+J199</f>
        <v>116533</v>
      </c>
      <c r="K196" s="180">
        <f aca="true" t="shared" si="90" ref="K196:R196">K197+K198+K199</f>
        <v>0</v>
      </c>
      <c r="L196" s="180">
        <f t="shared" si="90"/>
        <v>0</v>
      </c>
      <c r="M196" s="180">
        <f t="shared" si="90"/>
        <v>94800</v>
      </c>
      <c r="N196" s="137">
        <f t="shared" si="90"/>
        <v>0</v>
      </c>
      <c r="O196" s="137">
        <f t="shared" si="90"/>
        <v>0</v>
      </c>
      <c r="P196" s="137">
        <f t="shared" si="90"/>
        <v>0</v>
      </c>
      <c r="Q196" s="137">
        <f t="shared" si="90"/>
        <v>0</v>
      </c>
      <c r="R196" s="137">
        <f t="shared" si="90"/>
        <v>0</v>
      </c>
    </row>
    <row r="197" spans="1:18" ht="11.25">
      <c r="A197" s="250" t="s">
        <v>16</v>
      </c>
      <c r="B197" s="251"/>
      <c r="C197" s="252"/>
      <c r="D197" s="82">
        <f t="shared" si="86"/>
        <v>65</v>
      </c>
      <c r="E197" s="82">
        <v>7</v>
      </c>
      <c r="F197" s="82">
        <v>2</v>
      </c>
      <c r="G197" s="83" t="s">
        <v>199</v>
      </c>
      <c r="H197" s="6">
        <v>111</v>
      </c>
      <c r="I197" s="5">
        <v>211</v>
      </c>
      <c r="J197" s="181">
        <f>'шк мес20'!D14</f>
        <v>89058</v>
      </c>
      <c r="K197" s="181"/>
      <c r="L197" s="181"/>
      <c r="M197" s="181">
        <f>'шк мес21'!D14</f>
        <v>72800</v>
      </c>
      <c r="N197" s="139"/>
      <c r="O197" s="139"/>
      <c r="P197" s="139"/>
      <c r="Q197" s="139"/>
      <c r="R197" s="139"/>
    </row>
    <row r="198" spans="1:18" ht="11.25">
      <c r="A198" s="256" t="s">
        <v>18</v>
      </c>
      <c r="B198" s="257"/>
      <c r="C198" s="258"/>
      <c r="D198" s="82">
        <f t="shared" si="86"/>
        <v>66</v>
      </c>
      <c r="E198" s="82">
        <v>7</v>
      </c>
      <c r="F198" s="82">
        <v>2</v>
      </c>
      <c r="G198" s="83" t="s">
        <v>199</v>
      </c>
      <c r="H198" s="6">
        <v>112</v>
      </c>
      <c r="I198" s="5">
        <v>212</v>
      </c>
      <c r="J198" s="181">
        <f>'шк мес20'!G27</f>
        <v>0</v>
      </c>
      <c r="K198" s="181"/>
      <c r="L198" s="181"/>
      <c r="M198" s="181"/>
      <c r="N198" s="139"/>
      <c r="O198" s="139"/>
      <c r="P198" s="139"/>
      <c r="Q198" s="139"/>
      <c r="R198" s="139"/>
    </row>
    <row r="199" spans="1:18" ht="21" customHeight="1">
      <c r="A199" s="250" t="s">
        <v>17</v>
      </c>
      <c r="B199" s="251"/>
      <c r="C199" s="252"/>
      <c r="D199" s="82">
        <f t="shared" si="86"/>
        <v>67</v>
      </c>
      <c r="E199" s="82">
        <v>7</v>
      </c>
      <c r="F199" s="82">
        <v>2</v>
      </c>
      <c r="G199" s="83" t="s">
        <v>199</v>
      </c>
      <c r="H199" s="6">
        <v>119</v>
      </c>
      <c r="I199" s="4">
        <v>213</v>
      </c>
      <c r="J199" s="181">
        <f>'шк мес20'!D33</f>
        <v>27475</v>
      </c>
      <c r="K199" s="181"/>
      <c r="L199" s="181"/>
      <c r="M199" s="181">
        <f>'шк мес21'!D32</f>
        <v>22000</v>
      </c>
      <c r="N199" s="139"/>
      <c r="O199" s="139"/>
      <c r="P199" s="139"/>
      <c r="Q199" s="139"/>
      <c r="R199" s="139"/>
    </row>
    <row r="200" spans="1:18" ht="11.25">
      <c r="A200" s="303" t="s">
        <v>19</v>
      </c>
      <c r="B200" s="304"/>
      <c r="C200" s="305"/>
      <c r="D200" s="77">
        <f>D199+1</f>
        <v>68</v>
      </c>
      <c r="E200" s="77">
        <v>7</v>
      </c>
      <c r="F200" s="77">
        <v>2</v>
      </c>
      <c r="G200" s="78" t="s">
        <v>199</v>
      </c>
      <c r="H200" s="81">
        <v>110</v>
      </c>
      <c r="I200" s="84">
        <v>220</v>
      </c>
      <c r="J200" s="180">
        <f>J201</f>
        <v>0</v>
      </c>
      <c r="K200" s="180">
        <f aca="true" t="shared" si="91" ref="K200:R200">K201</f>
        <v>0</v>
      </c>
      <c r="L200" s="180">
        <f t="shared" si="91"/>
        <v>0</v>
      </c>
      <c r="M200" s="180">
        <f t="shared" si="91"/>
        <v>0</v>
      </c>
      <c r="N200" s="137">
        <f t="shared" si="91"/>
        <v>0</v>
      </c>
      <c r="O200" s="137">
        <f t="shared" si="91"/>
        <v>0</v>
      </c>
      <c r="P200" s="137">
        <f t="shared" si="91"/>
        <v>0</v>
      </c>
      <c r="Q200" s="137">
        <f t="shared" si="91"/>
        <v>0</v>
      </c>
      <c r="R200" s="137">
        <f t="shared" si="91"/>
        <v>0</v>
      </c>
    </row>
    <row r="201" spans="1:18" ht="11.25">
      <c r="A201" s="250" t="s">
        <v>21</v>
      </c>
      <c r="B201" s="251"/>
      <c r="C201" s="252"/>
      <c r="D201" s="82">
        <f>D200+1</f>
        <v>69</v>
      </c>
      <c r="E201" s="82">
        <v>7</v>
      </c>
      <c r="F201" s="82">
        <v>2</v>
      </c>
      <c r="G201" s="83" t="s">
        <v>199</v>
      </c>
      <c r="H201" s="6">
        <v>112</v>
      </c>
      <c r="I201" s="4">
        <v>221</v>
      </c>
      <c r="J201" s="181">
        <f>'шк мес20'!G48</f>
        <v>0</v>
      </c>
      <c r="K201" s="181"/>
      <c r="L201" s="181"/>
      <c r="M201" s="181"/>
      <c r="N201" s="139"/>
      <c r="O201" s="139"/>
      <c r="P201" s="139"/>
      <c r="Q201" s="139"/>
      <c r="R201" s="139"/>
    </row>
    <row r="202" spans="1:18" ht="11.25">
      <c r="A202" s="303" t="s">
        <v>19</v>
      </c>
      <c r="B202" s="304"/>
      <c r="C202" s="305"/>
      <c r="D202" s="77">
        <f>D201+1</f>
        <v>70</v>
      </c>
      <c r="E202" s="77">
        <v>7</v>
      </c>
      <c r="F202" s="77">
        <v>2</v>
      </c>
      <c r="G202" s="80" t="s">
        <v>199</v>
      </c>
      <c r="H202" s="81">
        <v>240</v>
      </c>
      <c r="I202" s="84">
        <v>220</v>
      </c>
      <c r="J202" s="180">
        <f>J203+J204+J205+J212+J213+J214</f>
        <v>824798</v>
      </c>
      <c r="K202" s="180">
        <f aca="true" t="shared" si="92" ref="K202:R202">K203+K204+K205+K212+K213</f>
        <v>0</v>
      </c>
      <c r="L202" s="180">
        <f t="shared" si="92"/>
        <v>0</v>
      </c>
      <c r="M202" s="180">
        <f t="shared" si="92"/>
        <v>831827</v>
      </c>
      <c r="N202" s="137">
        <f t="shared" si="92"/>
        <v>0</v>
      </c>
      <c r="O202" s="137">
        <f t="shared" si="92"/>
        <v>0</v>
      </c>
      <c r="P202" s="137">
        <f t="shared" si="92"/>
        <v>0</v>
      </c>
      <c r="Q202" s="137">
        <f t="shared" si="92"/>
        <v>0</v>
      </c>
      <c r="R202" s="137">
        <f t="shared" si="92"/>
        <v>0</v>
      </c>
    </row>
    <row r="203" spans="1:18" ht="11.25">
      <c r="A203" s="256" t="s">
        <v>21</v>
      </c>
      <c r="B203" s="257"/>
      <c r="C203" s="258"/>
      <c r="D203" s="82">
        <f t="shared" si="86"/>
        <v>71</v>
      </c>
      <c r="E203" s="82">
        <v>7</v>
      </c>
      <c r="F203" s="82">
        <v>2</v>
      </c>
      <c r="G203" s="83" t="s">
        <v>199</v>
      </c>
      <c r="H203" s="6">
        <v>244</v>
      </c>
      <c r="I203" s="4">
        <v>221</v>
      </c>
      <c r="J203" s="181">
        <f>'шк мес20'!G45+'шк мес20'!G47</f>
        <v>28348</v>
      </c>
      <c r="K203" s="181"/>
      <c r="L203" s="181"/>
      <c r="M203" s="181"/>
      <c r="N203" s="139"/>
      <c r="O203" s="139"/>
      <c r="P203" s="139"/>
      <c r="Q203" s="139"/>
      <c r="R203" s="139"/>
    </row>
    <row r="204" spans="1:18" ht="11.25">
      <c r="A204" s="256" t="s">
        <v>20</v>
      </c>
      <c r="B204" s="257"/>
      <c r="C204" s="258"/>
      <c r="D204" s="82">
        <f t="shared" si="86"/>
        <v>72</v>
      </c>
      <c r="E204" s="82">
        <v>7</v>
      </c>
      <c r="F204" s="82">
        <v>2</v>
      </c>
      <c r="G204" s="83" t="s">
        <v>199</v>
      </c>
      <c r="H204" s="6">
        <v>242</v>
      </c>
      <c r="I204" s="4">
        <v>222</v>
      </c>
      <c r="J204" s="181"/>
      <c r="K204" s="181"/>
      <c r="L204" s="181"/>
      <c r="M204" s="181"/>
      <c r="N204" s="139"/>
      <c r="O204" s="139"/>
      <c r="P204" s="139"/>
      <c r="Q204" s="139"/>
      <c r="R204" s="139"/>
    </row>
    <row r="205" spans="1:18" ht="11.25">
      <c r="A205" s="256" t="s">
        <v>22</v>
      </c>
      <c r="B205" s="257"/>
      <c r="C205" s="258"/>
      <c r="D205" s="82">
        <f t="shared" si="86"/>
        <v>73</v>
      </c>
      <c r="E205" s="82">
        <v>7</v>
      </c>
      <c r="F205" s="82">
        <v>2</v>
      </c>
      <c r="G205" s="83" t="s">
        <v>199</v>
      </c>
      <c r="H205" s="6">
        <v>244</v>
      </c>
      <c r="I205" s="4">
        <v>223</v>
      </c>
      <c r="J205" s="181">
        <f>J206+J207+J208+J209+J210+J211</f>
        <v>599942</v>
      </c>
      <c r="K205" s="181">
        <f aca="true" t="shared" si="93" ref="K205:R205">K206+K207+K208+K209+K210+K211</f>
        <v>0</v>
      </c>
      <c r="L205" s="181">
        <f t="shared" si="93"/>
        <v>0</v>
      </c>
      <c r="M205" s="181">
        <f t="shared" si="93"/>
        <v>831827</v>
      </c>
      <c r="N205" s="139">
        <f t="shared" si="93"/>
        <v>0</v>
      </c>
      <c r="O205" s="139">
        <f t="shared" si="93"/>
        <v>0</v>
      </c>
      <c r="P205" s="139">
        <f t="shared" si="93"/>
        <v>0</v>
      </c>
      <c r="Q205" s="139">
        <f t="shared" si="93"/>
        <v>0</v>
      </c>
      <c r="R205" s="139">
        <f t="shared" si="93"/>
        <v>0</v>
      </c>
    </row>
    <row r="206" spans="1:18" ht="11.25">
      <c r="A206" s="306" t="s">
        <v>23</v>
      </c>
      <c r="B206" s="307"/>
      <c r="C206" s="308"/>
      <c r="D206" s="82">
        <f t="shared" si="86"/>
        <v>74</v>
      </c>
      <c r="E206" s="82">
        <v>7</v>
      </c>
      <c r="F206" s="82">
        <v>2</v>
      </c>
      <c r="G206" s="83" t="s">
        <v>199</v>
      </c>
      <c r="H206" s="6">
        <v>244</v>
      </c>
      <c r="I206" s="4">
        <v>223</v>
      </c>
      <c r="J206" s="182">
        <f>'шк мес20'!G56</f>
        <v>333195</v>
      </c>
      <c r="K206" s="234"/>
      <c r="L206" s="234"/>
      <c r="M206" s="183">
        <f>'шк мес21'!G54</f>
        <v>513937</v>
      </c>
      <c r="N206" s="140"/>
      <c r="O206" s="140"/>
      <c r="P206" s="140"/>
      <c r="Q206" s="140"/>
      <c r="R206" s="140"/>
    </row>
    <row r="207" spans="1:18" ht="11.25">
      <c r="A207" s="306" t="s">
        <v>24</v>
      </c>
      <c r="B207" s="307"/>
      <c r="C207" s="308"/>
      <c r="D207" s="82">
        <f t="shared" si="86"/>
        <v>75</v>
      </c>
      <c r="E207" s="82">
        <v>7</v>
      </c>
      <c r="F207" s="82">
        <v>2</v>
      </c>
      <c r="G207" s="83" t="s">
        <v>199</v>
      </c>
      <c r="H207" s="6">
        <v>244</v>
      </c>
      <c r="I207" s="4">
        <v>223</v>
      </c>
      <c r="J207" s="182"/>
      <c r="K207" s="234"/>
      <c r="L207" s="234"/>
      <c r="M207" s="183"/>
      <c r="N207" s="140"/>
      <c r="O207" s="140"/>
      <c r="P207" s="140"/>
      <c r="Q207" s="140"/>
      <c r="R207" s="140"/>
    </row>
    <row r="208" spans="1:18" ht="11.25">
      <c r="A208" s="306" t="s">
        <v>25</v>
      </c>
      <c r="B208" s="307"/>
      <c r="C208" s="308"/>
      <c r="D208" s="82">
        <f t="shared" si="86"/>
        <v>76</v>
      </c>
      <c r="E208" s="82">
        <v>7</v>
      </c>
      <c r="F208" s="82">
        <v>2</v>
      </c>
      <c r="G208" s="83" t="s">
        <v>199</v>
      </c>
      <c r="H208" s="6">
        <v>244</v>
      </c>
      <c r="I208" s="4">
        <v>223</v>
      </c>
      <c r="J208" s="183">
        <f>'шк мес20'!G55</f>
        <v>248255</v>
      </c>
      <c r="K208" s="183"/>
      <c r="L208" s="183"/>
      <c r="M208" s="183">
        <f>'шк мес21'!G53</f>
        <v>303630</v>
      </c>
      <c r="N208" s="130"/>
      <c r="O208" s="130"/>
      <c r="P208" s="130"/>
      <c r="Q208" s="130"/>
      <c r="R208" s="130"/>
    </row>
    <row r="209" spans="1:18" ht="11.25">
      <c r="A209" s="306" t="s">
        <v>26</v>
      </c>
      <c r="B209" s="307"/>
      <c r="C209" s="308"/>
      <c r="D209" s="82">
        <f t="shared" si="86"/>
        <v>77</v>
      </c>
      <c r="E209" s="82">
        <v>7</v>
      </c>
      <c r="F209" s="82">
        <v>2</v>
      </c>
      <c r="G209" s="83" t="s">
        <v>199</v>
      </c>
      <c r="H209" s="6">
        <v>244</v>
      </c>
      <c r="I209" s="4">
        <v>223</v>
      </c>
      <c r="J209" s="183">
        <f>'шк мес20'!G57</f>
        <v>13524</v>
      </c>
      <c r="K209" s="183"/>
      <c r="L209" s="183"/>
      <c r="M209" s="183">
        <f>'шк мес21'!G55</f>
        <v>14260</v>
      </c>
      <c r="N209" s="130"/>
      <c r="O209" s="130"/>
      <c r="P209" s="130"/>
      <c r="Q209" s="130"/>
      <c r="R209" s="130"/>
    </row>
    <row r="210" spans="1:18" ht="11.25">
      <c r="A210" s="306" t="s">
        <v>27</v>
      </c>
      <c r="B210" s="307"/>
      <c r="C210" s="308"/>
      <c r="D210" s="82">
        <f t="shared" si="86"/>
        <v>78</v>
      </c>
      <c r="E210" s="82">
        <v>7</v>
      </c>
      <c r="F210" s="82">
        <v>2</v>
      </c>
      <c r="G210" s="83" t="s">
        <v>199</v>
      </c>
      <c r="H210" s="6">
        <v>244</v>
      </c>
      <c r="I210" s="4">
        <v>223</v>
      </c>
      <c r="J210" s="183">
        <f>'шк мес20'!G58</f>
        <v>2500</v>
      </c>
      <c r="K210" s="183"/>
      <c r="L210" s="183"/>
      <c r="M210" s="183"/>
      <c r="N210" s="130"/>
      <c r="O210" s="130"/>
      <c r="P210" s="130"/>
      <c r="Q210" s="130"/>
      <c r="R210" s="130"/>
    </row>
    <row r="211" spans="1:18" ht="11.25">
      <c r="A211" s="306" t="s">
        <v>134</v>
      </c>
      <c r="B211" s="307"/>
      <c r="C211" s="308"/>
      <c r="D211" s="82">
        <f t="shared" si="86"/>
        <v>79</v>
      </c>
      <c r="E211" s="82">
        <v>7</v>
      </c>
      <c r="F211" s="82">
        <v>2</v>
      </c>
      <c r="G211" s="83" t="s">
        <v>199</v>
      </c>
      <c r="H211" s="6">
        <v>244</v>
      </c>
      <c r="I211" s="4">
        <v>223</v>
      </c>
      <c r="J211" s="183">
        <f>'шк мес20'!G59</f>
        <v>2468</v>
      </c>
      <c r="K211" s="183"/>
      <c r="L211" s="183"/>
      <c r="M211" s="183"/>
      <c r="N211" s="130"/>
      <c r="O211" s="130"/>
      <c r="P211" s="130"/>
      <c r="Q211" s="130"/>
      <c r="R211" s="130"/>
    </row>
    <row r="212" spans="1:18" ht="20.25" customHeight="1">
      <c r="A212" s="250" t="s">
        <v>28</v>
      </c>
      <c r="B212" s="251"/>
      <c r="C212" s="252"/>
      <c r="D212" s="82">
        <f t="shared" si="86"/>
        <v>80</v>
      </c>
      <c r="E212" s="82">
        <v>7</v>
      </c>
      <c r="F212" s="82">
        <v>2</v>
      </c>
      <c r="G212" s="83" t="s">
        <v>199</v>
      </c>
      <c r="H212" s="6">
        <v>244</v>
      </c>
      <c r="I212" s="4">
        <v>225</v>
      </c>
      <c r="J212" s="181">
        <f>'шк мес20'!G74</f>
        <v>70936</v>
      </c>
      <c r="K212" s="181"/>
      <c r="L212" s="181"/>
      <c r="M212" s="181"/>
      <c r="N212" s="139"/>
      <c r="O212" s="139"/>
      <c r="P212" s="139"/>
      <c r="Q212" s="139"/>
      <c r="R212" s="139"/>
    </row>
    <row r="213" spans="1:18" ht="11.25">
      <c r="A213" s="256" t="s">
        <v>29</v>
      </c>
      <c r="B213" s="257"/>
      <c r="C213" s="258"/>
      <c r="D213" s="82">
        <f t="shared" si="86"/>
        <v>81</v>
      </c>
      <c r="E213" s="82">
        <v>7</v>
      </c>
      <c r="F213" s="82">
        <v>2</v>
      </c>
      <c r="G213" s="83" t="s">
        <v>199</v>
      </c>
      <c r="H213" s="6">
        <v>244</v>
      </c>
      <c r="I213" s="4">
        <v>226</v>
      </c>
      <c r="J213" s="181">
        <f>'шк мес20'!G90</f>
        <v>121572</v>
      </c>
      <c r="K213" s="181"/>
      <c r="L213" s="181"/>
      <c r="M213" s="181"/>
      <c r="N213" s="139"/>
      <c r="O213" s="139"/>
      <c r="P213" s="139"/>
      <c r="Q213" s="139"/>
      <c r="R213" s="139"/>
    </row>
    <row r="214" spans="1:18" ht="11.25">
      <c r="A214" s="256" t="s">
        <v>200</v>
      </c>
      <c r="B214" s="257"/>
      <c r="C214" s="258"/>
      <c r="D214" s="82">
        <f t="shared" si="86"/>
        <v>82</v>
      </c>
      <c r="E214" s="82">
        <v>7</v>
      </c>
      <c r="F214" s="82">
        <v>2</v>
      </c>
      <c r="G214" s="83" t="s">
        <v>199</v>
      </c>
      <c r="H214" s="6">
        <v>244</v>
      </c>
      <c r="I214" s="4">
        <v>227</v>
      </c>
      <c r="J214" s="181">
        <f>'шк мес20'!G97</f>
        <v>4000</v>
      </c>
      <c r="K214" s="181"/>
      <c r="L214" s="181"/>
      <c r="M214" s="181"/>
      <c r="N214" s="139"/>
      <c r="O214" s="139"/>
      <c r="P214" s="139"/>
      <c r="Q214" s="139"/>
      <c r="R214" s="139"/>
    </row>
    <row r="215" spans="1:18" ht="18.75" customHeight="1">
      <c r="A215" s="244" t="s">
        <v>31</v>
      </c>
      <c r="B215" s="245"/>
      <c r="C215" s="246"/>
      <c r="D215" s="77">
        <f t="shared" si="86"/>
        <v>83</v>
      </c>
      <c r="E215" s="77">
        <v>7</v>
      </c>
      <c r="F215" s="77">
        <v>2</v>
      </c>
      <c r="G215" s="80" t="s">
        <v>199</v>
      </c>
      <c r="H215" s="81">
        <v>240</v>
      </c>
      <c r="I215" s="84">
        <v>300</v>
      </c>
      <c r="J215" s="180">
        <f>J216+J217</f>
        <v>254175</v>
      </c>
      <c r="K215" s="180">
        <f aca="true" t="shared" si="94" ref="K215:R215">K216+K217</f>
        <v>0</v>
      </c>
      <c r="L215" s="180">
        <f t="shared" si="94"/>
        <v>0</v>
      </c>
      <c r="M215" s="180">
        <f>M218</f>
        <v>204980</v>
      </c>
      <c r="N215" s="137">
        <f t="shared" si="94"/>
        <v>0</v>
      </c>
      <c r="O215" s="137">
        <f t="shared" si="94"/>
        <v>0</v>
      </c>
      <c r="P215" s="137">
        <f t="shared" si="94"/>
        <v>0</v>
      </c>
      <c r="Q215" s="137">
        <f t="shared" si="94"/>
        <v>0</v>
      </c>
      <c r="R215" s="137">
        <f t="shared" si="94"/>
        <v>0</v>
      </c>
    </row>
    <row r="216" spans="1:18" ht="21.75" customHeight="1">
      <c r="A216" s="250" t="s">
        <v>32</v>
      </c>
      <c r="B216" s="251"/>
      <c r="C216" s="252"/>
      <c r="D216" s="82">
        <f t="shared" si="86"/>
        <v>84</v>
      </c>
      <c r="E216" s="82">
        <v>7</v>
      </c>
      <c r="F216" s="82">
        <v>2</v>
      </c>
      <c r="G216" s="83" t="s">
        <v>199</v>
      </c>
      <c r="H216" s="6">
        <v>244</v>
      </c>
      <c r="I216" s="4">
        <v>310</v>
      </c>
      <c r="J216" s="181">
        <f>'шк мес20'!G124</f>
        <v>105000</v>
      </c>
      <c r="K216" s="181"/>
      <c r="L216" s="181"/>
      <c r="M216" s="181"/>
      <c r="N216" s="139"/>
      <c r="O216" s="139"/>
      <c r="P216" s="139"/>
      <c r="Q216" s="139"/>
      <c r="R216" s="139"/>
    </row>
    <row r="217" spans="1:18" ht="21.75" customHeight="1">
      <c r="A217" s="250" t="s">
        <v>33</v>
      </c>
      <c r="B217" s="251"/>
      <c r="C217" s="252"/>
      <c r="D217" s="82">
        <f t="shared" si="86"/>
        <v>85</v>
      </c>
      <c r="E217" s="82">
        <v>7</v>
      </c>
      <c r="F217" s="82">
        <v>2</v>
      </c>
      <c r="G217" s="83" t="s">
        <v>199</v>
      </c>
      <c r="H217" s="6">
        <v>244</v>
      </c>
      <c r="I217" s="4">
        <v>340</v>
      </c>
      <c r="J217" s="181">
        <f>J220+J218+J221+J219</f>
        <v>149175</v>
      </c>
      <c r="K217" s="139">
        <f aca="true" t="shared" si="95" ref="K217:R217">K220</f>
        <v>0</v>
      </c>
      <c r="L217" s="139">
        <f t="shared" si="95"/>
        <v>0</v>
      </c>
      <c r="M217" s="139">
        <f t="shared" si="95"/>
        <v>0</v>
      </c>
      <c r="N217" s="139">
        <f t="shared" si="95"/>
        <v>0</v>
      </c>
      <c r="O217" s="139">
        <f t="shared" si="95"/>
        <v>0</v>
      </c>
      <c r="P217" s="139">
        <f t="shared" si="95"/>
        <v>0</v>
      </c>
      <c r="Q217" s="139">
        <f t="shared" si="95"/>
        <v>0</v>
      </c>
      <c r="R217" s="139">
        <f t="shared" si="95"/>
        <v>0</v>
      </c>
    </row>
    <row r="218" spans="1:18" ht="21.75" customHeight="1">
      <c r="A218" s="250" t="s">
        <v>201</v>
      </c>
      <c r="B218" s="251"/>
      <c r="C218" s="252"/>
      <c r="D218" s="82">
        <f>D217+1</f>
        <v>86</v>
      </c>
      <c r="E218" s="82">
        <v>7</v>
      </c>
      <c r="F218" s="82">
        <v>2</v>
      </c>
      <c r="G218" s="83" t="s">
        <v>199</v>
      </c>
      <c r="H218" s="6">
        <v>244</v>
      </c>
      <c r="I218" s="4">
        <v>343</v>
      </c>
      <c r="J218" s="181">
        <f>'шк мес20'!D134</f>
        <v>65225</v>
      </c>
      <c r="K218" s="139"/>
      <c r="L218" s="139"/>
      <c r="M218" s="139">
        <f>'шк мес21'!D66</f>
        <v>204980</v>
      </c>
      <c r="N218" s="139"/>
      <c r="O218" s="139"/>
      <c r="P218" s="139"/>
      <c r="Q218" s="139"/>
      <c r="R218" s="139"/>
    </row>
    <row r="219" spans="1:18" ht="21.75" customHeight="1">
      <c r="A219" s="250" t="s">
        <v>324</v>
      </c>
      <c r="B219" s="251"/>
      <c r="C219" s="252"/>
      <c r="D219" s="82">
        <v>87</v>
      </c>
      <c r="E219" s="82">
        <v>7</v>
      </c>
      <c r="F219" s="82">
        <v>2</v>
      </c>
      <c r="G219" s="83" t="s">
        <v>199</v>
      </c>
      <c r="H219" s="6">
        <v>244</v>
      </c>
      <c r="I219" s="4">
        <v>344</v>
      </c>
      <c r="J219" s="181">
        <f>'шк мес20'!F143</f>
        <v>33179</v>
      </c>
      <c r="K219" s="139"/>
      <c r="L219" s="139"/>
      <c r="M219" s="139"/>
      <c r="N219" s="139"/>
      <c r="O219" s="139"/>
      <c r="P219" s="139"/>
      <c r="Q219" s="139"/>
      <c r="R219" s="139"/>
    </row>
    <row r="220" spans="1:18" ht="30.75" customHeight="1">
      <c r="A220" s="250" t="s">
        <v>125</v>
      </c>
      <c r="B220" s="251"/>
      <c r="C220" s="252"/>
      <c r="D220" s="82">
        <v>88</v>
      </c>
      <c r="E220" s="82">
        <v>7</v>
      </c>
      <c r="F220" s="82">
        <v>2</v>
      </c>
      <c r="G220" s="83" t="s">
        <v>199</v>
      </c>
      <c r="H220" s="6">
        <v>244</v>
      </c>
      <c r="I220" s="4">
        <v>346</v>
      </c>
      <c r="J220" s="181">
        <f>'шк мес20'!D149+'шк мес20'!D151+'шк мес20'!D152+'шк мес20'!D153+'шк мес20'!D154</f>
        <v>48871</v>
      </c>
      <c r="K220" s="139"/>
      <c r="L220" s="139"/>
      <c r="M220" s="139"/>
      <c r="N220" s="139"/>
      <c r="O220" s="139"/>
      <c r="P220" s="139"/>
      <c r="Q220" s="139"/>
      <c r="R220" s="139"/>
    </row>
    <row r="221" spans="1:18" ht="30.75" customHeight="1">
      <c r="A221" s="250" t="s">
        <v>321</v>
      </c>
      <c r="B221" s="251"/>
      <c r="C221" s="252"/>
      <c r="D221" s="82">
        <v>89</v>
      </c>
      <c r="E221" s="82">
        <v>7</v>
      </c>
      <c r="F221" s="82">
        <v>2</v>
      </c>
      <c r="G221" s="83" t="s">
        <v>199</v>
      </c>
      <c r="H221" s="6">
        <v>244</v>
      </c>
      <c r="I221" s="4">
        <v>349</v>
      </c>
      <c r="J221" s="181">
        <f>'шк мес20'!F164</f>
        <v>1900</v>
      </c>
      <c r="K221" s="139"/>
      <c r="L221" s="139"/>
      <c r="M221" s="139"/>
      <c r="N221" s="139"/>
      <c r="O221" s="139"/>
      <c r="P221" s="139"/>
      <c r="Q221" s="139"/>
      <c r="R221" s="139"/>
    </row>
    <row r="222" spans="1:18" ht="39.75" customHeight="1">
      <c r="A222" s="247" t="s">
        <v>202</v>
      </c>
      <c r="B222" s="248"/>
      <c r="C222" s="249"/>
      <c r="D222" s="79">
        <v>90</v>
      </c>
      <c r="E222" s="79">
        <v>7</v>
      </c>
      <c r="F222" s="79">
        <v>2</v>
      </c>
      <c r="G222" s="80" t="s">
        <v>203</v>
      </c>
      <c r="H222" s="85"/>
      <c r="I222" s="86"/>
      <c r="J222" s="138">
        <f>J226+J223</f>
        <v>81150.7</v>
      </c>
      <c r="K222" s="138">
        <f aca="true" t="shared" si="96" ref="K222:R222">K226+K223</f>
        <v>0</v>
      </c>
      <c r="L222" s="138">
        <f t="shared" si="96"/>
        <v>0</v>
      </c>
      <c r="M222" s="138">
        <f>M226+M223</f>
        <v>104532</v>
      </c>
      <c r="N222" s="138">
        <f t="shared" si="96"/>
        <v>0</v>
      </c>
      <c r="O222" s="138">
        <f t="shared" si="96"/>
        <v>0</v>
      </c>
      <c r="P222" s="138">
        <f t="shared" si="96"/>
        <v>0</v>
      </c>
      <c r="Q222" s="138">
        <f t="shared" si="96"/>
        <v>0</v>
      </c>
      <c r="R222" s="138">
        <f t="shared" si="96"/>
        <v>0</v>
      </c>
    </row>
    <row r="223" spans="1:18" ht="21" customHeight="1">
      <c r="A223" s="244" t="s">
        <v>15</v>
      </c>
      <c r="B223" s="245"/>
      <c r="C223" s="246"/>
      <c r="D223" s="77">
        <f>D222+1</f>
        <v>91</v>
      </c>
      <c r="E223" s="77">
        <v>7</v>
      </c>
      <c r="F223" s="77">
        <v>2</v>
      </c>
      <c r="G223" s="78" t="s">
        <v>203</v>
      </c>
      <c r="H223" s="81">
        <v>110</v>
      </c>
      <c r="I223" s="84">
        <v>210</v>
      </c>
      <c r="J223" s="137">
        <f>J224+J225</f>
        <v>0</v>
      </c>
      <c r="K223" s="137">
        <f aca="true" t="shared" si="97" ref="K223:R223">K224+K225</f>
        <v>0</v>
      </c>
      <c r="L223" s="137">
        <f t="shared" si="97"/>
        <v>0</v>
      </c>
      <c r="M223" s="137">
        <f t="shared" si="97"/>
        <v>0</v>
      </c>
      <c r="N223" s="137">
        <f t="shared" si="97"/>
        <v>0</v>
      </c>
      <c r="O223" s="137">
        <f t="shared" si="97"/>
        <v>0</v>
      </c>
      <c r="P223" s="137">
        <f t="shared" si="97"/>
        <v>0</v>
      </c>
      <c r="Q223" s="137">
        <f t="shared" si="97"/>
        <v>0</v>
      </c>
      <c r="R223" s="137">
        <f t="shared" si="97"/>
        <v>0</v>
      </c>
    </row>
    <row r="224" spans="1:18" ht="11.25">
      <c r="A224" s="250" t="s">
        <v>16</v>
      </c>
      <c r="B224" s="251"/>
      <c r="C224" s="252"/>
      <c r="D224" s="82">
        <f>D223+1</f>
        <v>92</v>
      </c>
      <c r="E224" s="82">
        <v>7</v>
      </c>
      <c r="F224" s="82">
        <v>2</v>
      </c>
      <c r="G224" s="83" t="s">
        <v>203</v>
      </c>
      <c r="H224" s="6">
        <v>111</v>
      </c>
      <c r="I224" s="4">
        <v>211</v>
      </c>
      <c r="J224" s="139">
        <f>'855-20'!D14</f>
        <v>0</v>
      </c>
      <c r="K224" s="139"/>
      <c r="L224" s="139"/>
      <c r="M224" s="139">
        <f>'855-21'!D14</f>
        <v>0</v>
      </c>
      <c r="N224" s="139"/>
      <c r="O224" s="139"/>
      <c r="P224" s="139"/>
      <c r="Q224" s="139"/>
      <c r="R224" s="139"/>
    </row>
    <row r="225" spans="1:18" ht="19.5" customHeight="1">
      <c r="A225" s="250" t="s">
        <v>17</v>
      </c>
      <c r="B225" s="251"/>
      <c r="C225" s="252"/>
      <c r="D225" s="82">
        <f>D224+1</f>
        <v>93</v>
      </c>
      <c r="E225" s="82">
        <v>7</v>
      </c>
      <c r="F225" s="82">
        <v>2</v>
      </c>
      <c r="G225" s="83" t="s">
        <v>203</v>
      </c>
      <c r="H225" s="6">
        <v>119</v>
      </c>
      <c r="I225" s="4">
        <v>213</v>
      </c>
      <c r="J225" s="139">
        <f>'855-20'!D26</f>
        <v>0</v>
      </c>
      <c r="K225" s="139"/>
      <c r="L225" s="139"/>
      <c r="M225" s="139">
        <f>'855-21'!D28</f>
        <v>0</v>
      </c>
      <c r="N225" s="139"/>
      <c r="O225" s="139"/>
      <c r="P225" s="139"/>
      <c r="Q225" s="139"/>
      <c r="R225" s="139"/>
    </row>
    <row r="226" spans="1:18" ht="23.25" customHeight="1">
      <c r="A226" s="244" t="s">
        <v>31</v>
      </c>
      <c r="B226" s="245"/>
      <c r="C226" s="246"/>
      <c r="D226" s="77">
        <f>D225+1</f>
        <v>94</v>
      </c>
      <c r="E226" s="77">
        <v>7</v>
      </c>
      <c r="F226" s="77">
        <v>2</v>
      </c>
      <c r="G226" s="78" t="s">
        <v>203</v>
      </c>
      <c r="H226" s="81">
        <v>240</v>
      </c>
      <c r="I226" s="84">
        <v>300</v>
      </c>
      <c r="J226" s="211">
        <f aca="true" t="shared" si="98" ref="J226:R226">J227</f>
        <v>81150.7</v>
      </c>
      <c r="K226" s="180">
        <f t="shared" si="98"/>
        <v>0</v>
      </c>
      <c r="L226" s="180">
        <f t="shared" si="98"/>
        <v>0</v>
      </c>
      <c r="M226" s="180">
        <f t="shared" si="98"/>
        <v>104532</v>
      </c>
      <c r="N226" s="137">
        <f t="shared" si="98"/>
        <v>0</v>
      </c>
      <c r="O226" s="137">
        <f t="shared" si="98"/>
        <v>0</v>
      </c>
      <c r="P226" s="137">
        <f t="shared" si="98"/>
        <v>0</v>
      </c>
      <c r="Q226" s="137">
        <f t="shared" si="98"/>
        <v>0</v>
      </c>
      <c r="R226" s="137">
        <f t="shared" si="98"/>
        <v>0</v>
      </c>
    </row>
    <row r="227" spans="1:18" ht="21.75" customHeight="1">
      <c r="A227" s="250" t="s">
        <v>33</v>
      </c>
      <c r="B227" s="251"/>
      <c r="C227" s="252"/>
      <c r="D227" s="82">
        <f>D226+1</f>
        <v>95</v>
      </c>
      <c r="E227" s="82">
        <v>7</v>
      </c>
      <c r="F227" s="82">
        <v>2</v>
      </c>
      <c r="G227" s="83" t="s">
        <v>203</v>
      </c>
      <c r="H227" s="6">
        <v>244</v>
      </c>
      <c r="I227" s="4">
        <v>340</v>
      </c>
      <c r="J227" s="212">
        <f>J228</f>
        <v>81150.7</v>
      </c>
      <c r="K227" s="181">
        <f aca="true" t="shared" si="99" ref="K227:R227">K228</f>
        <v>0</v>
      </c>
      <c r="L227" s="181">
        <f t="shared" si="99"/>
        <v>0</v>
      </c>
      <c r="M227" s="181">
        <f t="shared" si="99"/>
        <v>104532</v>
      </c>
      <c r="N227" s="139">
        <f t="shared" si="99"/>
        <v>0</v>
      </c>
      <c r="O227" s="139">
        <f t="shared" si="99"/>
        <v>0</v>
      </c>
      <c r="P227" s="139">
        <f t="shared" si="99"/>
        <v>0</v>
      </c>
      <c r="Q227" s="139">
        <f t="shared" si="99"/>
        <v>0</v>
      </c>
      <c r="R227" s="139">
        <f t="shared" si="99"/>
        <v>0</v>
      </c>
    </row>
    <row r="228" spans="1:18" ht="21.75" customHeight="1">
      <c r="A228" s="250" t="s">
        <v>126</v>
      </c>
      <c r="B228" s="251"/>
      <c r="C228" s="252"/>
      <c r="D228" s="82">
        <f t="shared" si="86"/>
        <v>96</v>
      </c>
      <c r="E228" s="82">
        <v>7</v>
      </c>
      <c r="F228" s="82">
        <v>2</v>
      </c>
      <c r="G228" s="83" t="s">
        <v>203</v>
      </c>
      <c r="H228" s="6">
        <v>244</v>
      </c>
      <c r="I228" s="4">
        <v>342</v>
      </c>
      <c r="J228" s="212">
        <f>'855-20'!D40</f>
        <v>81150.7</v>
      </c>
      <c r="K228" s="181"/>
      <c r="L228" s="181"/>
      <c r="M228" s="181">
        <f>'855-21'!D39</f>
        <v>104532</v>
      </c>
      <c r="N228" s="139"/>
      <c r="O228" s="139"/>
      <c r="P228" s="139"/>
      <c r="Q228" s="139"/>
      <c r="R228" s="139"/>
    </row>
    <row r="229" spans="1:18" ht="27.75" customHeight="1">
      <c r="A229" s="247" t="s">
        <v>204</v>
      </c>
      <c r="B229" s="248"/>
      <c r="C229" s="249"/>
      <c r="D229" s="79">
        <f aca="true" t="shared" si="100" ref="D229:D240">D228+1</f>
        <v>97</v>
      </c>
      <c r="E229" s="79">
        <v>7</v>
      </c>
      <c r="F229" s="79">
        <v>2</v>
      </c>
      <c r="G229" s="80" t="s">
        <v>205</v>
      </c>
      <c r="H229" s="85"/>
      <c r="I229" s="86"/>
      <c r="J229" s="179">
        <f>J230</f>
        <v>0</v>
      </c>
      <c r="K229" s="179">
        <f aca="true" t="shared" si="101" ref="K229:R230">K230</f>
        <v>0</v>
      </c>
      <c r="L229" s="179">
        <f t="shared" si="101"/>
        <v>0</v>
      </c>
      <c r="M229" s="179">
        <f t="shared" si="101"/>
        <v>0</v>
      </c>
      <c r="N229" s="138">
        <f t="shared" si="101"/>
        <v>0</v>
      </c>
      <c r="O229" s="138">
        <f t="shared" si="101"/>
        <v>0</v>
      </c>
      <c r="P229" s="138">
        <f t="shared" si="101"/>
        <v>0</v>
      </c>
      <c r="Q229" s="138">
        <f t="shared" si="101"/>
        <v>0</v>
      </c>
      <c r="R229" s="138">
        <f t="shared" si="101"/>
        <v>0</v>
      </c>
    </row>
    <row r="230" spans="1:18" ht="11.25">
      <c r="A230" s="244" t="s">
        <v>140</v>
      </c>
      <c r="B230" s="245"/>
      <c r="C230" s="246"/>
      <c r="D230" s="77">
        <f t="shared" si="100"/>
        <v>98</v>
      </c>
      <c r="E230" s="77">
        <v>7</v>
      </c>
      <c r="F230" s="77">
        <v>2</v>
      </c>
      <c r="G230" s="78" t="s">
        <v>205</v>
      </c>
      <c r="H230" s="81">
        <v>320</v>
      </c>
      <c r="I230" s="84">
        <v>260</v>
      </c>
      <c r="J230" s="180">
        <f>J231</f>
        <v>0</v>
      </c>
      <c r="K230" s="180">
        <f t="shared" si="101"/>
        <v>0</v>
      </c>
      <c r="L230" s="180">
        <f t="shared" si="101"/>
        <v>0</v>
      </c>
      <c r="M230" s="180">
        <f t="shared" si="101"/>
        <v>0</v>
      </c>
      <c r="N230" s="137">
        <f t="shared" si="101"/>
        <v>0</v>
      </c>
      <c r="O230" s="137">
        <f t="shared" si="101"/>
        <v>0</v>
      </c>
      <c r="P230" s="137">
        <f t="shared" si="101"/>
        <v>0</v>
      </c>
      <c r="Q230" s="137">
        <f t="shared" si="101"/>
        <v>0</v>
      </c>
      <c r="R230" s="137">
        <f t="shared" si="101"/>
        <v>0</v>
      </c>
    </row>
    <row r="231" spans="1:18" ht="31.5" customHeight="1">
      <c r="A231" s="250" t="s">
        <v>206</v>
      </c>
      <c r="B231" s="251"/>
      <c r="C231" s="252"/>
      <c r="D231" s="82">
        <f t="shared" si="100"/>
        <v>99</v>
      </c>
      <c r="E231" s="82">
        <v>7</v>
      </c>
      <c r="F231" s="82">
        <v>2</v>
      </c>
      <c r="G231" s="83" t="s">
        <v>205</v>
      </c>
      <c r="H231" s="6">
        <v>321</v>
      </c>
      <c r="I231" s="4">
        <v>263</v>
      </c>
      <c r="J231" s="181">
        <v>0</v>
      </c>
      <c r="K231" s="181"/>
      <c r="L231" s="181"/>
      <c r="M231" s="181"/>
      <c r="N231" s="139"/>
      <c r="O231" s="139"/>
      <c r="P231" s="139"/>
      <c r="Q231" s="139"/>
      <c r="R231" s="139"/>
    </row>
    <row r="232" spans="1:18" ht="18" customHeight="1">
      <c r="A232" s="247" t="s">
        <v>207</v>
      </c>
      <c r="B232" s="248"/>
      <c r="C232" s="249"/>
      <c r="D232" s="79">
        <f t="shared" si="100"/>
        <v>100</v>
      </c>
      <c r="E232" s="79">
        <v>7</v>
      </c>
      <c r="F232" s="79">
        <v>2</v>
      </c>
      <c r="G232" s="80" t="s">
        <v>208</v>
      </c>
      <c r="H232" s="85"/>
      <c r="I232" s="86"/>
      <c r="J232" s="179">
        <f>J233</f>
        <v>75978</v>
      </c>
      <c r="K232" s="179">
        <f aca="true" t="shared" si="102" ref="K232:R234">K233</f>
        <v>0</v>
      </c>
      <c r="L232" s="179">
        <f t="shared" si="102"/>
        <v>0</v>
      </c>
      <c r="M232" s="179">
        <f t="shared" si="102"/>
        <v>120745</v>
      </c>
      <c r="N232" s="138">
        <f t="shared" si="102"/>
        <v>0</v>
      </c>
      <c r="O232" s="138">
        <f t="shared" si="102"/>
        <v>0</v>
      </c>
      <c r="P232" s="138">
        <f t="shared" si="102"/>
        <v>0</v>
      </c>
      <c r="Q232" s="138">
        <f t="shared" si="102"/>
        <v>0</v>
      </c>
      <c r="R232" s="138">
        <f t="shared" si="102"/>
        <v>0</v>
      </c>
    </row>
    <row r="233" spans="1:18" ht="21.75" customHeight="1">
      <c r="A233" s="244" t="s">
        <v>31</v>
      </c>
      <c r="B233" s="245"/>
      <c r="C233" s="246"/>
      <c r="D233" s="77">
        <f t="shared" si="100"/>
        <v>101</v>
      </c>
      <c r="E233" s="77">
        <v>7</v>
      </c>
      <c r="F233" s="77">
        <v>2</v>
      </c>
      <c r="G233" s="78" t="s">
        <v>208</v>
      </c>
      <c r="H233" s="81">
        <v>240</v>
      </c>
      <c r="I233" s="84">
        <v>300</v>
      </c>
      <c r="J233" s="180">
        <f>J234</f>
        <v>75978</v>
      </c>
      <c r="K233" s="180">
        <f t="shared" si="102"/>
        <v>0</v>
      </c>
      <c r="L233" s="180">
        <f t="shared" si="102"/>
        <v>0</v>
      </c>
      <c r="M233" s="180">
        <f t="shared" si="102"/>
        <v>120745</v>
      </c>
      <c r="N233" s="137">
        <f t="shared" si="102"/>
        <v>0</v>
      </c>
      <c r="O233" s="137">
        <f t="shared" si="102"/>
        <v>0</v>
      </c>
      <c r="P233" s="137">
        <f t="shared" si="102"/>
        <v>0</v>
      </c>
      <c r="Q233" s="137">
        <f t="shared" si="102"/>
        <v>0</v>
      </c>
      <c r="R233" s="137">
        <f t="shared" si="102"/>
        <v>0</v>
      </c>
    </row>
    <row r="234" spans="1:18" ht="21.75" customHeight="1">
      <c r="A234" s="250" t="s">
        <v>33</v>
      </c>
      <c r="B234" s="251"/>
      <c r="C234" s="252"/>
      <c r="D234" s="82">
        <f t="shared" si="100"/>
        <v>102</v>
      </c>
      <c r="E234" s="82">
        <v>7</v>
      </c>
      <c r="F234" s="82">
        <v>2</v>
      </c>
      <c r="G234" s="83" t="s">
        <v>208</v>
      </c>
      <c r="H234" s="6">
        <v>244</v>
      </c>
      <c r="I234" s="4">
        <v>340</v>
      </c>
      <c r="J234" s="181">
        <f>J235</f>
        <v>75978</v>
      </c>
      <c r="K234" s="181">
        <f t="shared" si="102"/>
        <v>0</v>
      </c>
      <c r="L234" s="181">
        <f t="shared" si="102"/>
        <v>0</v>
      </c>
      <c r="M234" s="181">
        <f t="shared" si="102"/>
        <v>120745</v>
      </c>
      <c r="N234" s="139">
        <f t="shared" si="102"/>
        <v>0</v>
      </c>
      <c r="O234" s="139">
        <f t="shared" si="102"/>
        <v>0</v>
      </c>
      <c r="P234" s="139">
        <f t="shared" si="102"/>
        <v>0</v>
      </c>
      <c r="Q234" s="139">
        <f t="shared" si="102"/>
        <v>0</v>
      </c>
      <c r="R234" s="139">
        <f t="shared" si="102"/>
        <v>0</v>
      </c>
    </row>
    <row r="235" spans="1:18" ht="21.75" customHeight="1">
      <c r="A235" s="250" t="s">
        <v>126</v>
      </c>
      <c r="B235" s="251"/>
      <c r="C235" s="252"/>
      <c r="D235" s="82">
        <f t="shared" si="100"/>
        <v>103</v>
      </c>
      <c r="E235" s="82">
        <v>7</v>
      </c>
      <c r="F235" s="82">
        <v>2</v>
      </c>
      <c r="G235" s="83" t="s">
        <v>208</v>
      </c>
      <c r="H235" s="6">
        <v>244</v>
      </c>
      <c r="I235" s="4">
        <v>342</v>
      </c>
      <c r="J235" s="181">
        <f>'5-11 кл-20'!D21</f>
        <v>75978</v>
      </c>
      <c r="K235" s="181"/>
      <c r="L235" s="181"/>
      <c r="M235" s="181">
        <f>'5-11 кл-21'!D21</f>
        <v>120745</v>
      </c>
      <c r="N235" s="139"/>
      <c r="O235" s="139"/>
      <c r="P235" s="139"/>
      <c r="Q235" s="139"/>
      <c r="R235" s="139"/>
    </row>
    <row r="236" spans="1:18" ht="48" customHeight="1">
      <c r="A236" s="247" t="s">
        <v>209</v>
      </c>
      <c r="B236" s="248"/>
      <c r="C236" s="249"/>
      <c r="D236" s="79">
        <f t="shared" si="100"/>
        <v>104</v>
      </c>
      <c r="E236" s="79">
        <v>7</v>
      </c>
      <c r="F236" s="79">
        <v>2</v>
      </c>
      <c r="G236" s="80" t="s">
        <v>210</v>
      </c>
      <c r="H236" s="85"/>
      <c r="I236" s="86"/>
      <c r="J236" s="179">
        <f>J237</f>
        <v>257677.64</v>
      </c>
      <c r="K236" s="179">
        <f aca="true" t="shared" si="103" ref="K236:R236">K237</f>
        <v>0</v>
      </c>
      <c r="L236" s="179">
        <f t="shared" si="103"/>
        <v>0</v>
      </c>
      <c r="M236" s="179">
        <f t="shared" si="103"/>
        <v>0</v>
      </c>
      <c r="N236" s="138">
        <f t="shared" si="103"/>
        <v>0</v>
      </c>
      <c r="O236" s="138">
        <f t="shared" si="103"/>
        <v>0</v>
      </c>
      <c r="P236" s="138">
        <f t="shared" si="103"/>
        <v>0</v>
      </c>
      <c r="Q236" s="138">
        <f t="shared" si="103"/>
        <v>0</v>
      </c>
      <c r="R236" s="138">
        <f t="shared" si="103"/>
        <v>0</v>
      </c>
    </row>
    <row r="237" spans="1:18" ht="24" customHeight="1">
      <c r="A237" s="244" t="s">
        <v>15</v>
      </c>
      <c r="B237" s="245"/>
      <c r="C237" s="246"/>
      <c r="D237" s="77">
        <f t="shared" si="100"/>
        <v>105</v>
      </c>
      <c r="E237" s="77">
        <v>7</v>
      </c>
      <c r="F237" s="77">
        <v>2</v>
      </c>
      <c r="G237" s="78" t="s">
        <v>210</v>
      </c>
      <c r="H237" s="81">
        <v>110</v>
      </c>
      <c r="I237" s="84">
        <v>210</v>
      </c>
      <c r="J237" s="211">
        <f>J238+J239</f>
        <v>257677.64</v>
      </c>
      <c r="K237" s="180">
        <f aca="true" t="shared" si="104" ref="K237:R237">K238+K239</f>
        <v>0</v>
      </c>
      <c r="L237" s="180">
        <f t="shared" si="104"/>
        <v>0</v>
      </c>
      <c r="M237" s="180">
        <f t="shared" si="104"/>
        <v>0</v>
      </c>
      <c r="N237" s="137">
        <f t="shared" si="104"/>
        <v>0</v>
      </c>
      <c r="O237" s="137">
        <f t="shared" si="104"/>
        <v>0</v>
      </c>
      <c r="P237" s="137">
        <f t="shared" si="104"/>
        <v>0</v>
      </c>
      <c r="Q237" s="137">
        <f t="shared" si="104"/>
        <v>0</v>
      </c>
      <c r="R237" s="137">
        <f t="shared" si="104"/>
        <v>0</v>
      </c>
    </row>
    <row r="238" spans="1:18" ht="15" customHeight="1">
      <c r="A238" s="250" t="s">
        <v>16</v>
      </c>
      <c r="B238" s="251"/>
      <c r="C238" s="252"/>
      <c r="D238" s="82">
        <f t="shared" si="100"/>
        <v>106</v>
      </c>
      <c r="E238" s="82">
        <v>7</v>
      </c>
      <c r="F238" s="82">
        <v>2</v>
      </c>
      <c r="G238" s="83" t="s">
        <v>210</v>
      </c>
      <c r="H238" s="6">
        <v>111</v>
      </c>
      <c r="I238" s="4">
        <v>211</v>
      </c>
      <c r="J238" s="212">
        <f>классн20!D14</f>
        <v>197909.09</v>
      </c>
      <c r="K238" s="181"/>
      <c r="L238" s="181"/>
      <c r="M238" s="181">
        <f>классн21!D14</f>
        <v>0</v>
      </c>
      <c r="N238" s="139"/>
      <c r="O238" s="139"/>
      <c r="P238" s="139"/>
      <c r="Q238" s="139"/>
      <c r="R238" s="139"/>
    </row>
    <row r="239" spans="1:18" ht="24" customHeight="1">
      <c r="A239" s="250" t="s">
        <v>17</v>
      </c>
      <c r="B239" s="251"/>
      <c r="C239" s="252"/>
      <c r="D239" s="82">
        <f t="shared" si="100"/>
        <v>107</v>
      </c>
      <c r="E239" s="82">
        <v>7</v>
      </c>
      <c r="F239" s="82">
        <v>2</v>
      </c>
      <c r="G239" s="83" t="s">
        <v>210</v>
      </c>
      <c r="H239" s="6">
        <v>119</v>
      </c>
      <c r="I239" s="4">
        <v>213</v>
      </c>
      <c r="J239" s="212">
        <f>классн20!D26</f>
        <v>59768.55</v>
      </c>
      <c r="K239" s="181"/>
      <c r="L239" s="181"/>
      <c r="M239" s="181">
        <f>классн21!D28</f>
        <v>0</v>
      </c>
      <c r="N239" s="139"/>
      <c r="O239" s="139"/>
      <c r="P239" s="139"/>
      <c r="Q239" s="139"/>
      <c r="R239" s="139"/>
    </row>
    <row r="240" spans="1:18" ht="54" customHeight="1">
      <c r="A240" s="247" t="s">
        <v>211</v>
      </c>
      <c r="B240" s="248"/>
      <c r="C240" s="249"/>
      <c r="D240" s="79">
        <f t="shared" si="100"/>
        <v>108</v>
      </c>
      <c r="E240" s="79">
        <v>7</v>
      </c>
      <c r="F240" s="79">
        <v>2</v>
      </c>
      <c r="G240" s="80" t="s">
        <v>212</v>
      </c>
      <c r="H240" s="85"/>
      <c r="I240" s="86"/>
      <c r="J240" s="179">
        <f aca="true" t="shared" si="105" ref="J240:R240">J241+J247+J253</f>
        <v>6111883.12</v>
      </c>
      <c r="K240" s="179">
        <f t="shared" si="105"/>
        <v>0</v>
      </c>
      <c r="L240" s="179">
        <f t="shared" si="105"/>
        <v>0</v>
      </c>
      <c r="M240" s="179">
        <f>M241+M247+M253</f>
        <v>5847000</v>
      </c>
      <c r="N240" s="138">
        <f t="shared" si="105"/>
        <v>0</v>
      </c>
      <c r="O240" s="138">
        <f t="shared" si="105"/>
        <v>0</v>
      </c>
      <c r="P240" s="138">
        <f t="shared" si="105"/>
        <v>0</v>
      </c>
      <c r="Q240" s="138">
        <f t="shared" si="105"/>
        <v>0</v>
      </c>
      <c r="R240" s="138">
        <f t="shared" si="105"/>
        <v>0</v>
      </c>
    </row>
    <row r="241" spans="1:18" ht="44.25" customHeight="1">
      <c r="A241" s="309" t="s">
        <v>213</v>
      </c>
      <c r="B241" s="310"/>
      <c r="C241" s="311"/>
      <c r="D241" s="87">
        <f t="shared" si="86"/>
        <v>109</v>
      </c>
      <c r="E241" s="87">
        <v>7</v>
      </c>
      <c r="F241" s="87">
        <v>2</v>
      </c>
      <c r="G241" s="88" t="s">
        <v>216</v>
      </c>
      <c r="H241" s="6"/>
      <c r="I241" s="4"/>
      <c r="J241" s="141">
        <f>J242+J245</f>
        <v>4684246</v>
      </c>
      <c r="K241" s="141">
        <f aca="true" t="shared" si="106" ref="K241:R241">K242+K245</f>
        <v>0</v>
      </c>
      <c r="L241" s="141">
        <f t="shared" si="106"/>
        <v>0</v>
      </c>
      <c r="M241" s="141">
        <f t="shared" si="106"/>
        <v>4496470</v>
      </c>
      <c r="N241" s="141">
        <f t="shared" si="106"/>
        <v>0</v>
      </c>
      <c r="O241" s="141">
        <f t="shared" si="106"/>
        <v>0</v>
      </c>
      <c r="P241" s="141">
        <f t="shared" si="106"/>
        <v>0</v>
      </c>
      <c r="Q241" s="141">
        <f t="shared" si="106"/>
        <v>0</v>
      </c>
      <c r="R241" s="141">
        <f t="shared" si="106"/>
        <v>0</v>
      </c>
    </row>
    <row r="242" spans="1:18" ht="19.5" customHeight="1">
      <c r="A242" s="244" t="s">
        <v>15</v>
      </c>
      <c r="B242" s="245"/>
      <c r="C242" s="246"/>
      <c r="D242" s="77">
        <f t="shared" si="86"/>
        <v>110</v>
      </c>
      <c r="E242" s="77">
        <v>7</v>
      </c>
      <c r="F242" s="77">
        <v>2</v>
      </c>
      <c r="G242" s="80" t="s">
        <v>216</v>
      </c>
      <c r="H242" s="81">
        <v>110</v>
      </c>
      <c r="I242" s="18">
        <v>210</v>
      </c>
      <c r="J242" s="179">
        <f>J243+J244</f>
        <v>4673142</v>
      </c>
      <c r="K242" s="179">
        <f aca="true" t="shared" si="107" ref="K242:R242">K243+K244</f>
        <v>0</v>
      </c>
      <c r="L242" s="179">
        <f t="shared" si="107"/>
        <v>0</v>
      </c>
      <c r="M242" s="179">
        <f t="shared" si="107"/>
        <v>4496470</v>
      </c>
      <c r="N242" s="138">
        <f t="shared" si="107"/>
        <v>0</v>
      </c>
      <c r="O242" s="138">
        <f t="shared" si="107"/>
        <v>0</v>
      </c>
      <c r="P242" s="138">
        <f t="shared" si="107"/>
        <v>0</v>
      </c>
      <c r="Q242" s="138">
        <f t="shared" si="107"/>
        <v>0</v>
      </c>
      <c r="R242" s="138">
        <f t="shared" si="107"/>
        <v>0</v>
      </c>
    </row>
    <row r="243" spans="1:18" ht="11.25">
      <c r="A243" s="256" t="s">
        <v>16</v>
      </c>
      <c r="B243" s="257"/>
      <c r="C243" s="258"/>
      <c r="D243" s="82">
        <f t="shared" si="86"/>
        <v>111</v>
      </c>
      <c r="E243" s="82">
        <v>7</v>
      </c>
      <c r="F243" s="82">
        <v>2</v>
      </c>
      <c r="G243" s="88" t="s">
        <v>216</v>
      </c>
      <c r="H243" s="6">
        <v>111</v>
      </c>
      <c r="I243" s="5">
        <v>211</v>
      </c>
      <c r="J243" s="181">
        <f>обл20!D16</f>
        <v>3503526</v>
      </c>
      <c r="K243" s="181"/>
      <c r="L243" s="181"/>
      <c r="M243" s="181">
        <f>обл21!D16</f>
        <v>3138536</v>
      </c>
      <c r="N243" s="139"/>
      <c r="O243" s="139"/>
      <c r="P243" s="139"/>
      <c r="Q243" s="139"/>
      <c r="R243" s="139"/>
    </row>
    <row r="244" spans="1:18" ht="22.5" customHeight="1">
      <c r="A244" s="250" t="s">
        <v>17</v>
      </c>
      <c r="B244" s="251"/>
      <c r="C244" s="252"/>
      <c r="D244" s="82">
        <f t="shared" si="86"/>
        <v>112</v>
      </c>
      <c r="E244" s="82">
        <v>7</v>
      </c>
      <c r="F244" s="82">
        <v>2</v>
      </c>
      <c r="G244" s="83" t="s">
        <v>216</v>
      </c>
      <c r="H244" s="6">
        <v>119</v>
      </c>
      <c r="I244" s="5">
        <v>213</v>
      </c>
      <c r="J244" s="181">
        <f>обл20!D26</f>
        <v>1169616</v>
      </c>
      <c r="K244" s="181"/>
      <c r="L244" s="181"/>
      <c r="M244" s="181">
        <f>обл21!D27</f>
        <v>1357934</v>
      </c>
      <c r="N244" s="139"/>
      <c r="O244" s="139"/>
      <c r="P244" s="139"/>
      <c r="Q244" s="139"/>
      <c r="R244" s="139"/>
    </row>
    <row r="245" spans="1:18" s="150" customFormat="1" ht="11.25">
      <c r="A245" s="303" t="s">
        <v>140</v>
      </c>
      <c r="B245" s="304"/>
      <c r="C245" s="305"/>
      <c r="D245" s="77">
        <f t="shared" si="86"/>
        <v>113</v>
      </c>
      <c r="E245" s="77">
        <v>7</v>
      </c>
      <c r="F245" s="77">
        <v>2</v>
      </c>
      <c r="G245" s="78" t="s">
        <v>216</v>
      </c>
      <c r="H245" s="81">
        <v>110</v>
      </c>
      <c r="I245" s="18">
        <v>260</v>
      </c>
      <c r="J245" s="180">
        <f>J246</f>
        <v>11104</v>
      </c>
      <c r="K245" s="180">
        <f aca="true" t="shared" si="108" ref="K245:R245">K246</f>
        <v>0</v>
      </c>
      <c r="L245" s="180">
        <f t="shared" si="108"/>
        <v>0</v>
      </c>
      <c r="M245" s="180">
        <f t="shared" si="108"/>
        <v>0</v>
      </c>
      <c r="N245" s="137">
        <f t="shared" si="108"/>
        <v>0</v>
      </c>
      <c r="O245" s="137">
        <f t="shared" si="108"/>
        <v>0</v>
      </c>
      <c r="P245" s="137">
        <f t="shared" si="108"/>
        <v>0</v>
      </c>
      <c r="Q245" s="137">
        <f t="shared" si="108"/>
        <v>0</v>
      </c>
      <c r="R245" s="137">
        <f t="shared" si="108"/>
        <v>0</v>
      </c>
    </row>
    <row r="246" spans="1:18" ht="34.5" customHeight="1">
      <c r="A246" s="250" t="s">
        <v>141</v>
      </c>
      <c r="B246" s="251"/>
      <c r="C246" s="252"/>
      <c r="D246" s="82">
        <f t="shared" si="86"/>
        <v>114</v>
      </c>
      <c r="E246" s="82">
        <v>7</v>
      </c>
      <c r="F246" s="82">
        <v>2</v>
      </c>
      <c r="G246" s="83" t="s">
        <v>216</v>
      </c>
      <c r="H246" s="6">
        <v>112</v>
      </c>
      <c r="I246" s="5">
        <v>266</v>
      </c>
      <c r="J246" s="181">
        <f>обл20!G42</f>
        <v>11104</v>
      </c>
      <c r="K246" s="181"/>
      <c r="L246" s="181"/>
      <c r="M246" s="181"/>
      <c r="N246" s="139"/>
      <c r="O246" s="139"/>
      <c r="P246" s="139"/>
      <c r="Q246" s="139"/>
      <c r="R246" s="139"/>
    </row>
    <row r="247" spans="1:18" ht="35.25" customHeight="1">
      <c r="A247" s="309" t="s">
        <v>214</v>
      </c>
      <c r="B247" s="310"/>
      <c r="C247" s="311"/>
      <c r="D247" s="87">
        <f t="shared" si="86"/>
        <v>115</v>
      </c>
      <c r="E247" s="87">
        <v>7</v>
      </c>
      <c r="F247" s="87">
        <v>2</v>
      </c>
      <c r="G247" s="88" t="s">
        <v>217</v>
      </c>
      <c r="H247" s="89"/>
      <c r="I247" s="63"/>
      <c r="J247" s="235">
        <f>J248+J251</f>
        <v>1308199</v>
      </c>
      <c r="K247" s="235">
        <f aca="true" t="shared" si="109" ref="K247:R247">K248+K251</f>
        <v>0</v>
      </c>
      <c r="L247" s="235">
        <f t="shared" si="109"/>
        <v>0</v>
      </c>
      <c r="M247" s="235">
        <f t="shared" si="109"/>
        <v>1273200</v>
      </c>
      <c r="N247" s="141">
        <f t="shared" si="109"/>
        <v>0</v>
      </c>
      <c r="O247" s="141">
        <f t="shared" si="109"/>
        <v>0</v>
      </c>
      <c r="P247" s="141">
        <f t="shared" si="109"/>
        <v>0</v>
      </c>
      <c r="Q247" s="141">
        <f t="shared" si="109"/>
        <v>0</v>
      </c>
      <c r="R247" s="141">
        <f t="shared" si="109"/>
        <v>0</v>
      </c>
    </row>
    <row r="248" spans="1:18" ht="21" customHeight="1">
      <c r="A248" s="244" t="s">
        <v>15</v>
      </c>
      <c r="B248" s="245"/>
      <c r="C248" s="246"/>
      <c r="D248" s="77">
        <f t="shared" si="86"/>
        <v>116</v>
      </c>
      <c r="E248" s="77">
        <v>7</v>
      </c>
      <c r="F248" s="77">
        <v>2</v>
      </c>
      <c r="G248" s="78" t="s">
        <v>217</v>
      </c>
      <c r="H248" s="81">
        <v>110</v>
      </c>
      <c r="I248" s="18">
        <v>210</v>
      </c>
      <c r="J248" s="180">
        <f>J249+J250</f>
        <v>1307182</v>
      </c>
      <c r="K248" s="180">
        <f aca="true" t="shared" si="110" ref="K248:R248">K249+K250</f>
        <v>0</v>
      </c>
      <c r="L248" s="180">
        <f t="shared" si="110"/>
        <v>0</v>
      </c>
      <c r="M248" s="180">
        <f t="shared" si="110"/>
        <v>1273200</v>
      </c>
      <c r="N248" s="137">
        <f t="shared" si="110"/>
        <v>0</v>
      </c>
      <c r="O248" s="137">
        <f t="shared" si="110"/>
        <v>0</v>
      </c>
      <c r="P248" s="137">
        <f t="shared" si="110"/>
        <v>0</v>
      </c>
      <c r="Q248" s="137">
        <f t="shared" si="110"/>
        <v>0</v>
      </c>
      <c r="R248" s="137">
        <f t="shared" si="110"/>
        <v>0</v>
      </c>
    </row>
    <row r="249" spans="1:18" ht="11.25">
      <c r="A249" s="256" t="s">
        <v>16</v>
      </c>
      <c r="B249" s="257"/>
      <c r="C249" s="258"/>
      <c r="D249" s="82">
        <f t="shared" si="86"/>
        <v>117</v>
      </c>
      <c r="E249" s="82">
        <v>7</v>
      </c>
      <c r="F249" s="82">
        <v>2</v>
      </c>
      <c r="G249" s="83" t="s">
        <v>217</v>
      </c>
      <c r="H249" s="6">
        <v>111</v>
      </c>
      <c r="I249" s="5">
        <v>211</v>
      </c>
      <c r="J249" s="181">
        <f>обл20!D17</f>
        <v>990293</v>
      </c>
      <c r="K249" s="181"/>
      <c r="L249" s="181"/>
      <c r="M249" s="181">
        <f>обл21!D17</f>
        <v>977900</v>
      </c>
      <c r="N249" s="139"/>
      <c r="O249" s="139"/>
      <c r="P249" s="139"/>
      <c r="Q249" s="139"/>
      <c r="R249" s="139"/>
    </row>
    <row r="250" spans="1:18" ht="25.5" customHeight="1">
      <c r="A250" s="250" t="s">
        <v>17</v>
      </c>
      <c r="B250" s="251"/>
      <c r="C250" s="252"/>
      <c r="D250" s="82">
        <f t="shared" si="86"/>
        <v>118</v>
      </c>
      <c r="E250" s="82">
        <v>7</v>
      </c>
      <c r="F250" s="82">
        <v>2</v>
      </c>
      <c r="G250" s="83" t="s">
        <v>217</v>
      </c>
      <c r="H250" s="6">
        <v>119</v>
      </c>
      <c r="I250" s="5">
        <v>213</v>
      </c>
      <c r="J250" s="181">
        <f>обл20!D27</f>
        <v>316889</v>
      </c>
      <c r="K250" s="181"/>
      <c r="L250" s="181"/>
      <c r="M250" s="181">
        <f>обл21!D28</f>
        <v>295300</v>
      </c>
      <c r="N250" s="139"/>
      <c r="O250" s="139"/>
      <c r="P250" s="139"/>
      <c r="Q250" s="139"/>
      <c r="R250" s="139"/>
    </row>
    <row r="251" spans="1:18" ht="11.25">
      <c r="A251" s="303" t="s">
        <v>140</v>
      </c>
      <c r="B251" s="304"/>
      <c r="C251" s="305"/>
      <c r="D251" s="77">
        <f t="shared" si="86"/>
        <v>119</v>
      </c>
      <c r="E251" s="77">
        <v>7</v>
      </c>
      <c r="F251" s="77">
        <v>2</v>
      </c>
      <c r="G251" s="78" t="s">
        <v>217</v>
      </c>
      <c r="H251" s="81">
        <v>110</v>
      </c>
      <c r="I251" s="18">
        <v>260</v>
      </c>
      <c r="J251" s="181">
        <f>J252</f>
        <v>1017</v>
      </c>
      <c r="K251" s="181">
        <f aca="true" t="shared" si="111" ref="K251:R251">K252</f>
        <v>0</v>
      </c>
      <c r="L251" s="181">
        <f t="shared" si="111"/>
        <v>0</v>
      </c>
      <c r="M251" s="181">
        <f t="shared" si="111"/>
        <v>0</v>
      </c>
      <c r="N251" s="139">
        <f t="shared" si="111"/>
        <v>0</v>
      </c>
      <c r="O251" s="139">
        <f t="shared" si="111"/>
        <v>0</v>
      </c>
      <c r="P251" s="139">
        <f t="shared" si="111"/>
        <v>0</v>
      </c>
      <c r="Q251" s="139">
        <f t="shared" si="111"/>
        <v>0</v>
      </c>
      <c r="R251" s="139">
        <f t="shared" si="111"/>
        <v>0</v>
      </c>
    </row>
    <row r="252" spans="1:18" ht="32.25" customHeight="1">
      <c r="A252" s="250" t="s">
        <v>141</v>
      </c>
      <c r="B252" s="251"/>
      <c r="C252" s="252"/>
      <c r="D252" s="82">
        <f t="shared" si="86"/>
        <v>120</v>
      </c>
      <c r="E252" s="82">
        <v>7</v>
      </c>
      <c r="F252" s="82">
        <v>2</v>
      </c>
      <c r="G252" s="83" t="s">
        <v>217</v>
      </c>
      <c r="H252" s="6">
        <v>112</v>
      </c>
      <c r="I252" s="5">
        <v>266</v>
      </c>
      <c r="J252" s="181">
        <f>обл20!G43</f>
        <v>1017</v>
      </c>
      <c r="K252" s="181"/>
      <c r="L252" s="181"/>
      <c r="M252" s="181"/>
      <c r="N252" s="139"/>
      <c r="O252" s="139"/>
      <c r="P252" s="139"/>
      <c r="Q252" s="139"/>
      <c r="R252" s="139"/>
    </row>
    <row r="253" spans="1:18" ht="31.5" customHeight="1">
      <c r="A253" s="309" t="s">
        <v>215</v>
      </c>
      <c r="B253" s="310"/>
      <c r="C253" s="311"/>
      <c r="D253" s="82">
        <f t="shared" si="86"/>
        <v>121</v>
      </c>
      <c r="E253" s="87">
        <v>7</v>
      </c>
      <c r="F253" s="87">
        <v>2</v>
      </c>
      <c r="G253" s="88" t="s">
        <v>218</v>
      </c>
      <c r="H253" s="89"/>
      <c r="I253" s="63"/>
      <c r="J253" s="235">
        <f>J256+J254</f>
        <v>119438.12</v>
      </c>
      <c r="K253" s="235">
        <f aca="true" t="shared" si="112" ref="K253:R253">K256+K254</f>
        <v>0</v>
      </c>
      <c r="L253" s="235">
        <f t="shared" si="112"/>
        <v>0</v>
      </c>
      <c r="M253" s="235">
        <f t="shared" si="112"/>
        <v>77330</v>
      </c>
      <c r="N253" s="141">
        <f t="shared" si="112"/>
        <v>0</v>
      </c>
      <c r="O253" s="141">
        <f t="shared" si="112"/>
        <v>0</v>
      </c>
      <c r="P253" s="141">
        <f t="shared" si="112"/>
        <v>0</v>
      </c>
      <c r="Q253" s="141">
        <f t="shared" si="112"/>
        <v>0</v>
      </c>
      <c r="R253" s="141">
        <f t="shared" si="112"/>
        <v>0</v>
      </c>
    </row>
    <row r="254" spans="1:18" ht="11.25">
      <c r="A254" s="244" t="s">
        <v>19</v>
      </c>
      <c r="B254" s="245"/>
      <c r="C254" s="246"/>
      <c r="D254" s="77">
        <f>D253+1</f>
        <v>122</v>
      </c>
      <c r="E254" s="77">
        <v>7</v>
      </c>
      <c r="F254" s="77">
        <v>2</v>
      </c>
      <c r="G254" s="78" t="s">
        <v>218</v>
      </c>
      <c r="H254" s="81">
        <v>240</v>
      </c>
      <c r="I254" s="18">
        <v>220</v>
      </c>
      <c r="J254" s="180">
        <f>J255</f>
        <v>20800</v>
      </c>
      <c r="K254" s="180">
        <f aca="true" t="shared" si="113" ref="K254:R254">K255</f>
        <v>0</v>
      </c>
      <c r="L254" s="180">
        <f t="shared" si="113"/>
        <v>0</v>
      </c>
      <c r="M254" s="180">
        <f t="shared" si="113"/>
        <v>0</v>
      </c>
      <c r="N254" s="137">
        <f t="shared" si="113"/>
        <v>0</v>
      </c>
      <c r="O254" s="137">
        <f t="shared" si="113"/>
        <v>0</v>
      </c>
      <c r="P254" s="137">
        <f t="shared" si="113"/>
        <v>0</v>
      </c>
      <c r="Q254" s="137">
        <f t="shared" si="113"/>
        <v>0</v>
      </c>
      <c r="R254" s="137">
        <f t="shared" si="113"/>
        <v>0</v>
      </c>
    </row>
    <row r="255" spans="1:18" ht="11.25">
      <c r="A255" s="250" t="s">
        <v>21</v>
      </c>
      <c r="B255" s="251"/>
      <c r="C255" s="252"/>
      <c r="D255" s="82">
        <f>D254+1</f>
        <v>123</v>
      </c>
      <c r="E255" s="82">
        <v>7</v>
      </c>
      <c r="F255" s="82">
        <v>2</v>
      </c>
      <c r="G255" s="83" t="s">
        <v>218</v>
      </c>
      <c r="H255" s="6">
        <v>244</v>
      </c>
      <c r="I255" s="5">
        <v>221</v>
      </c>
      <c r="J255" s="181">
        <f>обл20!G35</f>
        <v>20800</v>
      </c>
      <c r="K255" s="181"/>
      <c r="L255" s="181"/>
      <c r="M255" s="181">
        <f>обл21!G38</f>
        <v>0</v>
      </c>
      <c r="N255" s="139"/>
      <c r="O255" s="139"/>
      <c r="P255" s="139"/>
      <c r="Q255" s="139"/>
      <c r="R255" s="139"/>
    </row>
    <row r="256" spans="1:18" ht="18" customHeight="1">
      <c r="A256" s="244" t="s">
        <v>31</v>
      </c>
      <c r="B256" s="245"/>
      <c r="C256" s="246"/>
      <c r="D256" s="77">
        <f>D255+1</f>
        <v>124</v>
      </c>
      <c r="E256" s="77">
        <v>7</v>
      </c>
      <c r="F256" s="77">
        <v>2</v>
      </c>
      <c r="G256" s="78" t="s">
        <v>218</v>
      </c>
      <c r="H256" s="81">
        <v>240</v>
      </c>
      <c r="I256" s="18">
        <v>300</v>
      </c>
      <c r="J256" s="236">
        <f>J257+J258+J259</f>
        <v>98638.12</v>
      </c>
      <c r="K256" s="180">
        <f aca="true" t="shared" si="114" ref="K256:R256">K257</f>
        <v>0</v>
      </c>
      <c r="L256" s="180">
        <f t="shared" si="114"/>
        <v>0</v>
      </c>
      <c r="M256" s="180">
        <f t="shared" si="114"/>
        <v>77330</v>
      </c>
      <c r="N256" s="137">
        <f t="shared" si="114"/>
        <v>0</v>
      </c>
      <c r="O256" s="137">
        <f t="shared" si="114"/>
        <v>0</v>
      </c>
      <c r="P256" s="137">
        <f t="shared" si="114"/>
        <v>0</v>
      </c>
      <c r="Q256" s="137">
        <f t="shared" si="114"/>
        <v>0</v>
      </c>
      <c r="R256" s="137">
        <f t="shared" si="114"/>
        <v>0</v>
      </c>
    </row>
    <row r="257" spans="1:18" ht="21.75" customHeight="1">
      <c r="A257" s="250" t="s">
        <v>32</v>
      </c>
      <c r="B257" s="251"/>
      <c r="C257" s="252"/>
      <c r="D257" s="82">
        <f t="shared" si="86"/>
        <v>125</v>
      </c>
      <c r="E257" s="82">
        <v>7</v>
      </c>
      <c r="F257" s="82">
        <v>2</v>
      </c>
      <c r="G257" s="83" t="s">
        <v>218</v>
      </c>
      <c r="H257" s="6">
        <v>244</v>
      </c>
      <c r="I257" s="5">
        <v>310</v>
      </c>
      <c r="J257" s="125">
        <f>обл20!D54</f>
        <v>95705.12</v>
      </c>
      <c r="K257" s="139"/>
      <c r="L257" s="139"/>
      <c r="M257" s="139">
        <f>обл21!D46</f>
        <v>77330</v>
      </c>
      <c r="N257" s="139"/>
      <c r="O257" s="139"/>
      <c r="P257" s="139"/>
      <c r="Q257" s="139"/>
      <c r="R257" s="139"/>
    </row>
    <row r="258" spans="1:18" ht="32.25" customHeight="1">
      <c r="A258" s="250" t="s">
        <v>125</v>
      </c>
      <c r="B258" s="251"/>
      <c r="C258" s="252"/>
      <c r="D258" s="82">
        <v>126</v>
      </c>
      <c r="E258" s="82">
        <v>7</v>
      </c>
      <c r="F258" s="82">
        <v>2</v>
      </c>
      <c r="G258" s="83" t="s">
        <v>218</v>
      </c>
      <c r="H258" s="6">
        <v>244</v>
      </c>
      <c r="I258" s="5">
        <v>346</v>
      </c>
      <c r="J258" s="214">
        <f>обл20!D62</f>
        <v>1175</v>
      </c>
      <c r="K258" s="139"/>
      <c r="L258" s="139"/>
      <c r="M258" s="139"/>
      <c r="N258" s="139"/>
      <c r="O258" s="139"/>
      <c r="P258" s="139"/>
      <c r="Q258" s="139"/>
      <c r="R258" s="139"/>
    </row>
    <row r="259" spans="1:18" ht="21.75" customHeight="1">
      <c r="A259" s="250" t="s">
        <v>321</v>
      </c>
      <c r="B259" s="251"/>
      <c r="C259" s="252"/>
      <c r="D259" s="82">
        <v>127</v>
      </c>
      <c r="E259" s="82">
        <v>7</v>
      </c>
      <c r="F259" s="82">
        <v>2</v>
      </c>
      <c r="G259" s="83" t="s">
        <v>218</v>
      </c>
      <c r="H259" s="6">
        <v>244</v>
      </c>
      <c r="I259" s="5">
        <v>349</v>
      </c>
      <c r="J259" s="214">
        <f>обл20!D70</f>
        <v>1758</v>
      </c>
      <c r="K259" s="139"/>
      <c r="L259" s="139"/>
      <c r="M259" s="139"/>
      <c r="N259" s="139"/>
      <c r="O259" s="139"/>
      <c r="P259" s="139"/>
      <c r="Q259" s="139"/>
      <c r="R259" s="139"/>
    </row>
    <row r="260" spans="1:18" ht="21.75" customHeight="1">
      <c r="A260" s="247" t="s">
        <v>219</v>
      </c>
      <c r="B260" s="248"/>
      <c r="C260" s="249"/>
      <c r="D260" s="79">
        <v>128</v>
      </c>
      <c r="E260" s="79">
        <v>7</v>
      </c>
      <c r="F260" s="79">
        <v>2</v>
      </c>
      <c r="G260" s="80" t="s">
        <v>220</v>
      </c>
      <c r="H260" s="85"/>
      <c r="I260" s="25"/>
      <c r="J260" s="210">
        <f>J261</f>
        <v>99151.39</v>
      </c>
      <c r="K260" s="179">
        <f aca="true" t="shared" si="115" ref="K260:R262">K261</f>
        <v>0</v>
      </c>
      <c r="L260" s="179">
        <f t="shared" si="115"/>
        <v>0</v>
      </c>
      <c r="M260" s="179">
        <f t="shared" si="115"/>
        <v>166460</v>
      </c>
      <c r="N260" s="138">
        <f t="shared" si="115"/>
        <v>0</v>
      </c>
      <c r="O260" s="138">
        <f t="shared" si="115"/>
        <v>0</v>
      </c>
      <c r="P260" s="138">
        <f t="shared" si="115"/>
        <v>0</v>
      </c>
      <c r="Q260" s="138">
        <f t="shared" si="115"/>
        <v>0</v>
      </c>
      <c r="R260" s="138">
        <f t="shared" si="115"/>
        <v>0</v>
      </c>
    </row>
    <row r="261" spans="1:18" ht="21.75" customHeight="1">
      <c r="A261" s="244" t="s">
        <v>31</v>
      </c>
      <c r="B261" s="245"/>
      <c r="C261" s="246"/>
      <c r="D261" s="77">
        <f>D260+1</f>
        <v>129</v>
      </c>
      <c r="E261" s="77">
        <v>7</v>
      </c>
      <c r="F261" s="77">
        <v>2</v>
      </c>
      <c r="G261" s="78" t="s">
        <v>220</v>
      </c>
      <c r="H261" s="81">
        <v>240</v>
      </c>
      <c r="I261" s="18">
        <v>300</v>
      </c>
      <c r="J261" s="211">
        <f>J262</f>
        <v>99151.39</v>
      </c>
      <c r="K261" s="180">
        <f t="shared" si="115"/>
        <v>0</v>
      </c>
      <c r="L261" s="180">
        <f t="shared" si="115"/>
        <v>0</v>
      </c>
      <c r="M261" s="180">
        <f t="shared" si="115"/>
        <v>166460</v>
      </c>
      <c r="N261" s="137">
        <f t="shared" si="115"/>
        <v>0</v>
      </c>
      <c r="O261" s="137">
        <f t="shared" si="115"/>
        <v>0</v>
      </c>
      <c r="P261" s="137">
        <f t="shared" si="115"/>
        <v>0</v>
      </c>
      <c r="Q261" s="137">
        <f t="shared" si="115"/>
        <v>0</v>
      </c>
      <c r="R261" s="137">
        <f t="shared" si="115"/>
        <v>0</v>
      </c>
    </row>
    <row r="262" spans="1:18" ht="21.75" customHeight="1">
      <c r="A262" s="250" t="s">
        <v>33</v>
      </c>
      <c r="B262" s="251"/>
      <c r="C262" s="252"/>
      <c r="D262" s="82">
        <f>D261+1</f>
        <v>130</v>
      </c>
      <c r="E262" s="82">
        <v>7</v>
      </c>
      <c r="F262" s="82">
        <v>2</v>
      </c>
      <c r="G262" s="83" t="s">
        <v>220</v>
      </c>
      <c r="H262" s="6">
        <v>244</v>
      </c>
      <c r="I262" s="5">
        <v>340</v>
      </c>
      <c r="J262" s="212">
        <f>J263</f>
        <v>99151.39</v>
      </c>
      <c r="K262" s="181">
        <f t="shared" si="115"/>
        <v>0</v>
      </c>
      <c r="L262" s="181">
        <f t="shared" si="115"/>
        <v>0</v>
      </c>
      <c r="M262" s="181">
        <f t="shared" si="115"/>
        <v>166460</v>
      </c>
      <c r="N262" s="139">
        <f t="shared" si="115"/>
        <v>0</v>
      </c>
      <c r="O262" s="139">
        <f t="shared" si="115"/>
        <v>0</v>
      </c>
      <c r="P262" s="139">
        <f t="shared" si="115"/>
        <v>0</v>
      </c>
      <c r="Q262" s="139">
        <f t="shared" si="115"/>
        <v>0</v>
      </c>
      <c r="R262" s="139">
        <f t="shared" si="115"/>
        <v>0</v>
      </c>
    </row>
    <row r="263" spans="1:18" ht="21.75" customHeight="1">
      <c r="A263" s="250" t="s">
        <v>126</v>
      </c>
      <c r="B263" s="251"/>
      <c r="C263" s="252"/>
      <c r="D263" s="82">
        <f>D262+1</f>
        <v>131</v>
      </c>
      <c r="E263" s="82">
        <v>7</v>
      </c>
      <c r="F263" s="82">
        <v>2</v>
      </c>
      <c r="G263" s="83" t="s">
        <v>220</v>
      </c>
      <c r="H263" s="6">
        <v>244</v>
      </c>
      <c r="I263" s="5">
        <v>342</v>
      </c>
      <c r="J263" s="212">
        <f>'5-11 кл-20'!D20</f>
        <v>99151.39</v>
      </c>
      <c r="K263" s="181"/>
      <c r="L263" s="181"/>
      <c r="M263" s="181">
        <f>'5-11 кл-21'!D20</f>
        <v>166460</v>
      </c>
      <c r="N263" s="139"/>
      <c r="O263" s="139"/>
      <c r="P263" s="139"/>
      <c r="Q263" s="139"/>
      <c r="R263" s="139"/>
    </row>
    <row r="264" spans="1:18" ht="15" customHeight="1">
      <c r="A264" s="247"/>
      <c r="B264" s="248"/>
      <c r="C264" s="249"/>
      <c r="D264" s="82">
        <v>132</v>
      </c>
      <c r="E264" s="79"/>
      <c r="F264" s="79"/>
      <c r="G264" s="80"/>
      <c r="H264" s="6"/>
      <c r="I264" s="125"/>
      <c r="J264" s="179"/>
      <c r="K264" s="179"/>
      <c r="L264" s="179"/>
      <c r="M264" s="179"/>
      <c r="N264" s="138"/>
      <c r="O264" s="138"/>
      <c r="P264" s="138"/>
      <c r="Q264" s="138"/>
      <c r="R264" s="138"/>
    </row>
    <row r="265" spans="1:18" ht="39" customHeight="1">
      <c r="A265" s="247" t="s">
        <v>63</v>
      </c>
      <c r="B265" s="248"/>
      <c r="C265" s="249"/>
      <c r="D265" s="77">
        <v>133</v>
      </c>
      <c r="E265" s="79">
        <v>7</v>
      </c>
      <c r="F265" s="79">
        <v>2</v>
      </c>
      <c r="G265" s="80" t="s">
        <v>221</v>
      </c>
      <c r="H265" s="85"/>
      <c r="I265" s="25"/>
      <c r="J265" s="179">
        <f>J266</f>
        <v>101927</v>
      </c>
      <c r="K265" s="179">
        <f aca="true" t="shared" si="116" ref="K265:R265">K266</f>
        <v>0</v>
      </c>
      <c r="L265" s="179">
        <f t="shared" si="116"/>
        <v>0</v>
      </c>
      <c r="M265" s="179">
        <f t="shared" si="116"/>
        <v>0</v>
      </c>
      <c r="N265" s="138">
        <f t="shared" si="116"/>
        <v>0</v>
      </c>
      <c r="O265" s="138">
        <f t="shared" si="116"/>
        <v>0</v>
      </c>
      <c r="P265" s="138">
        <f t="shared" si="116"/>
        <v>0</v>
      </c>
      <c r="Q265" s="138">
        <f t="shared" si="116"/>
        <v>0</v>
      </c>
      <c r="R265" s="138">
        <f t="shared" si="116"/>
        <v>0</v>
      </c>
    </row>
    <row r="266" spans="1:18" ht="11.25">
      <c r="A266" s="244" t="s">
        <v>30</v>
      </c>
      <c r="B266" s="245"/>
      <c r="C266" s="246"/>
      <c r="D266" s="77">
        <v>134</v>
      </c>
      <c r="E266" s="77">
        <v>7</v>
      </c>
      <c r="F266" s="77">
        <v>2</v>
      </c>
      <c r="G266" s="78" t="s">
        <v>221</v>
      </c>
      <c r="H266" s="81">
        <v>850</v>
      </c>
      <c r="I266" s="84">
        <v>290</v>
      </c>
      <c r="J266" s="180">
        <f>J267+J268</f>
        <v>101927</v>
      </c>
      <c r="K266" s="180">
        <f aca="true" t="shared" si="117" ref="K266:R266">K267+K268</f>
        <v>0</v>
      </c>
      <c r="L266" s="180">
        <f t="shared" si="117"/>
        <v>0</v>
      </c>
      <c r="M266" s="180">
        <f t="shared" si="117"/>
        <v>0</v>
      </c>
      <c r="N266" s="137">
        <f t="shared" si="117"/>
        <v>0</v>
      </c>
      <c r="O266" s="137">
        <f t="shared" si="117"/>
        <v>0</v>
      </c>
      <c r="P266" s="137">
        <f t="shared" si="117"/>
        <v>0</v>
      </c>
      <c r="Q266" s="137">
        <f t="shared" si="117"/>
        <v>0</v>
      </c>
      <c r="R266" s="137">
        <f t="shared" si="117"/>
        <v>0</v>
      </c>
    </row>
    <row r="267" spans="1:18" ht="11.25">
      <c r="A267" s="250" t="s">
        <v>127</v>
      </c>
      <c r="B267" s="251"/>
      <c r="C267" s="252"/>
      <c r="D267" s="82">
        <f t="shared" si="86"/>
        <v>135</v>
      </c>
      <c r="E267" s="82">
        <v>7</v>
      </c>
      <c r="F267" s="82">
        <v>2</v>
      </c>
      <c r="G267" s="83" t="s">
        <v>221</v>
      </c>
      <c r="H267" s="6">
        <v>851</v>
      </c>
      <c r="I267" s="4">
        <v>291</v>
      </c>
      <c r="J267" s="181">
        <f>'шк мес20'!F103+'шк мес20'!F104</f>
        <v>94644</v>
      </c>
      <c r="K267" s="181"/>
      <c r="L267" s="181"/>
      <c r="M267" s="181"/>
      <c r="N267" s="139"/>
      <c r="O267" s="139"/>
      <c r="P267" s="139"/>
      <c r="Q267" s="139"/>
      <c r="R267" s="139"/>
    </row>
    <row r="268" spans="1:18" ht="11.25">
      <c r="A268" s="250" t="s">
        <v>127</v>
      </c>
      <c r="B268" s="251"/>
      <c r="C268" s="252"/>
      <c r="D268" s="82">
        <f>D267+1</f>
        <v>136</v>
      </c>
      <c r="E268" s="82">
        <v>7</v>
      </c>
      <c r="F268" s="82">
        <v>2</v>
      </c>
      <c r="G268" s="83" t="s">
        <v>221</v>
      </c>
      <c r="H268" s="6">
        <v>852</v>
      </c>
      <c r="I268" s="4">
        <v>291</v>
      </c>
      <c r="J268" s="181">
        <f>'шк мес20'!F105</f>
        <v>7283</v>
      </c>
      <c r="K268" s="181"/>
      <c r="L268" s="181"/>
      <c r="M268" s="181"/>
      <c r="N268" s="139"/>
      <c r="O268" s="139"/>
      <c r="P268" s="139"/>
      <c r="Q268" s="139"/>
      <c r="R268" s="139"/>
    </row>
    <row r="269" spans="1:18" ht="78" customHeight="1">
      <c r="A269" s="247" t="s">
        <v>222</v>
      </c>
      <c r="B269" s="248"/>
      <c r="C269" s="249"/>
      <c r="D269" s="79">
        <f>D268+1</f>
        <v>137</v>
      </c>
      <c r="E269" s="79">
        <v>7</v>
      </c>
      <c r="F269" s="79">
        <v>2</v>
      </c>
      <c r="G269" s="80" t="s">
        <v>224</v>
      </c>
      <c r="H269" s="85"/>
      <c r="I269" s="86"/>
      <c r="J269" s="179">
        <f>J270</f>
        <v>114030</v>
      </c>
      <c r="K269" s="179">
        <f aca="true" t="shared" si="118" ref="K269:R270">K270</f>
        <v>0</v>
      </c>
      <c r="L269" s="179">
        <f t="shared" si="118"/>
        <v>0</v>
      </c>
      <c r="M269" s="179">
        <f t="shared" si="118"/>
        <v>196152</v>
      </c>
      <c r="N269" s="138">
        <f t="shared" si="118"/>
        <v>0</v>
      </c>
      <c r="O269" s="138">
        <f t="shared" si="118"/>
        <v>0</v>
      </c>
      <c r="P269" s="138">
        <f t="shared" si="118"/>
        <v>196152</v>
      </c>
      <c r="Q269" s="138">
        <f t="shared" si="118"/>
        <v>0</v>
      </c>
      <c r="R269" s="138">
        <f t="shared" si="118"/>
        <v>0</v>
      </c>
    </row>
    <row r="270" spans="1:18" ht="20.25" customHeight="1">
      <c r="A270" s="244" t="s">
        <v>31</v>
      </c>
      <c r="B270" s="245"/>
      <c r="C270" s="246"/>
      <c r="D270" s="77">
        <f>D269+1</f>
        <v>138</v>
      </c>
      <c r="E270" s="77">
        <v>7</v>
      </c>
      <c r="F270" s="77">
        <v>2</v>
      </c>
      <c r="G270" s="78" t="s">
        <v>224</v>
      </c>
      <c r="H270" s="81">
        <v>240</v>
      </c>
      <c r="I270" s="84">
        <v>300</v>
      </c>
      <c r="J270" s="180">
        <f>J271</f>
        <v>114030</v>
      </c>
      <c r="K270" s="180">
        <f t="shared" si="118"/>
        <v>0</v>
      </c>
      <c r="L270" s="180">
        <f t="shared" si="118"/>
        <v>0</v>
      </c>
      <c r="M270" s="180">
        <f t="shared" si="118"/>
        <v>196152</v>
      </c>
      <c r="N270" s="137">
        <f t="shared" si="118"/>
        <v>0</v>
      </c>
      <c r="O270" s="137">
        <f t="shared" si="118"/>
        <v>0</v>
      </c>
      <c r="P270" s="180">
        <f t="shared" si="118"/>
        <v>196152</v>
      </c>
      <c r="Q270" s="137">
        <f t="shared" si="118"/>
        <v>0</v>
      </c>
      <c r="R270" s="137">
        <f t="shared" si="118"/>
        <v>0</v>
      </c>
    </row>
    <row r="271" spans="1:18" ht="21" customHeight="1">
      <c r="A271" s="250" t="s">
        <v>33</v>
      </c>
      <c r="B271" s="251"/>
      <c r="C271" s="252"/>
      <c r="D271" s="82">
        <f>D270+1</f>
        <v>139</v>
      </c>
      <c r="E271" s="82">
        <v>7</v>
      </c>
      <c r="F271" s="82">
        <v>2</v>
      </c>
      <c r="G271" s="83" t="s">
        <v>224</v>
      </c>
      <c r="H271" s="6">
        <v>244</v>
      </c>
      <c r="I271" s="4">
        <v>340</v>
      </c>
      <c r="J271" s="139">
        <f>J272</f>
        <v>114030</v>
      </c>
      <c r="K271" s="139">
        <f aca="true" t="shared" si="119" ref="K271:R271">K272</f>
        <v>0</v>
      </c>
      <c r="L271" s="139">
        <f t="shared" si="119"/>
        <v>0</v>
      </c>
      <c r="M271" s="139">
        <f t="shared" si="119"/>
        <v>196152</v>
      </c>
      <c r="N271" s="139">
        <f t="shared" si="119"/>
        <v>0</v>
      </c>
      <c r="O271" s="139">
        <f t="shared" si="119"/>
        <v>0</v>
      </c>
      <c r="P271" s="139">
        <f t="shared" si="119"/>
        <v>196152</v>
      </c>
      <c r="Q271" s="139">
        <f t="shared" si="119"/>
        <v>0</v>
      </c>
      <c r="R271" s="139">
        <f t="shared" si="119"/>
        <v>0</v>
      </c>
    </row>
    <row r="272" spans="1:18" ht="22.5" customHeight="1">
      <c r="A272" s="250" t="s">
        <v>126</v>
      </c>
      <c r="B272" s="251"/>
      <c r="C272" s="252"/>
      <c r="D272" s="82">
        <f>D271+1</f>
        <v>140</v>
      </c>
      <c r="E272" s="82">
        <v>7</v>
      </c>
      <c r="F272" s="82">
        <v>2</v>
      </c>
      <c r="G272" s="83" t="s">
        <v>224</v>
      </c>
      <c r="H272" s="6">
        <v>244</v>
      </c>
      <c r="I272" s="4">
        <v>342</v>
      </c>
      <c r="J272" s="139">
        <f>'1-4 кл-20'!D22</f>
        <v>114030</v>
      </c>
      <c r="K272" s="139"/>
      <c r="L272" s="139"/>
      <c r="M272" s="139">
        <f>'1-4 кл-21'!D27</f>
        <v>196152</v>
      </c>
      <c r="N272" s="139"/>
      <c r="O272" s="139"/>
      <c r="P272" s="139">
        <f>'1-4 кл-22'!D22</f>
        <v>196152</v>
      </c>
      <c r="Q272" s="139"/>
      <c r="R272" s="139"/>
    </row>
    <row r="273" spans="1:18" ht="24.75" customHeight="1">
      <c r="A273" s="253" t="s">
        <v>326</v>
      </c>
      <c r="B273" s="254"/>
      <c r="C273" s="255"/>
      <c r="D273" s="192">
        <v>141</v>
      </c>
      <c r="E273" s="165">
        <v>7</v>
      </c>
      <c r="F273" s="165">
        <v>3</v>
      </c>
      <c r="G273" s="218" t="s">
        <v>323</v>
      </c>
      <c r="H273" s="134"/>
      <c r="I273" s="216"/>
      <c r="J273" s="220">
        <f>J274</f>
        <v>54713</v>
      </c>
      <c r="K273" s="217"/>
      <c r="L273" s="217"/>
      <c r="M273" s="220">
        <f>M274</f>
        <v>49242</v>
      </c>
      <c r="N273" s="217"/>
      <c r="O273" s="217"/>
      <c r="P273" s="217"/>
      <c r="Q273" s="217"/>
      <c r="R273" s="217"/>
    </row>
    <row r="274" spans="1:18" ht="46.5" customHeight="1">
      <c r="A274" s="247" t="s">
        <v>322</v>
      </c>
      <c r="B274" s="248"/>
      <c r="C274" s="249"/>
      <c r="D274" s="82">
        <v>142</v>
      </c>
      <c r="E274" s="79">
        <v>7</v>
      </c>
      <c r="F274" s="79">
        <v>3</v>
      </c>
      <c r="G274" s="80" t="s">
        <v>323</v>
      </c>
      <c r="H274" s="6"/>
      <c r="I274" s="125"/>
      <c r="J274" s="179">
        <f>J275+J278+J280</f>
        <v>54713</v>
      </c>
      <c r="K274" s="181"/>
      <c r="L274" s="181"/>
      <c r="M274" s="179">
        <f>M280+M278</f>
        <v>49242</v>
      </c>
      <c r="N274" s="139"/>
      <c r="O274" s="139"/>
      <c r="P274" s="139"/>
      <c r="Q274" s="139"/>
      <c r="R274" s="139"/>
    </row>
    <row r="275" spans="1:18" ht="22.5" customHeight="1">
      <c r="A275" s="244" t="s">
        <v>31</v>
      </c>
      <c r="B275" s="245"/>
      <c r="C275" s="246"/>
      <c r="D275" s="82">
        <v>143</v>
      </c>
      <c r="E275" s="79">
        <v>7</v>
      </c>
      <c r="F275" s="79">
        <v>3</v>
      </c>
      <c r="G275" s="80" t="s">
        <v>323</v>
      </c>
      <c r="H275" s="85">
        <v>110</v>
      </c>
      <c r="I275" s="156">
        <v>210</v>
      </c>
      <c r="J275" s="138">
        <f>J276+J277</f>
        <v>36456</v>
      </c>
      <c r="K275" s="139"/>
      <c r="L275" s="139"/>
      <c r="M275" s="139"/>
      <c r="N275" s="139"/>
      <c r="O275" s="139"/>
      <c r="P275" s="139"/>
      <c r="Q275" s="139"/>
      <c r="R275" s="139"/>
    </row>
    <row r="276" spans="1:18" ht="22.5" customHeight="1">
      <c r="A276" s="256" t="s">
        <v>16</v>
      </c>
      <c r="B276" s="257"/>
      <c r="C276" s="258"/>
      <c r="D276" s="82">
        <v>144</v>
      </c>
      <c r="E276" s="82">
        <v>7</v>
      </c>
      <c r="F276" s="82">
        <v>3</v>
      </c>
      <c r="G276" s="83" t="s">
        <v>323</v>
      </c>
      <c r="H276" s="6">
        <v>111</v>
      </c>
      <c r="I276" s="125">
        <v>211</v>
      </c>
      <c r="J276" s="139">
        <f>'Фин.гр.20'!D15</f>
        <v>28000</v>
      </c>
      <c r="K276" s="139"/>
      <c r="L276" s="139"/>
      <c r="M276" s="139"/>
      <c r="N276" s="139"/>
      <c r="O276" s="139"/>
      <c r="P276" s="139"/>
      <c r="Q276" s="139"/>
      <c r="R276" s="139"/>
    </row>
    <row r="277" spans="1:18" ht="22.5" customHeight="1">
      <c r="A277" s="250" t="s">
        <v>17</v>
      </c>
      <c r="B277" s="251"/>
      <c r="C277" s="252"/>
      <c r="D277" s="82">
        <v>145</v>
      </c>
      <c r="E277" s="82"/>
      <c r="F277" s="82"/>
      <c r="G277" s="83" t="s">
        <v>323</v>
      </c>
      <c r="H277" s="6">
        <v>119</v>
      </c>
      <c r="I277" s="125">
        <v>213</v>
      </c>
      <c r="J277" s="138">
        <f>'Фин.гр.20'!D27</f>
        <v>8456</v>
      </c>
      <c r="K277" s="139"/>
      <c r="L277" s="139"/>
      <c r="M277" s="139"/>
      <c r="N277" s="139"/>
      <c r="O277" s="139"/>
      <c r="P277" s="139"/>
      <c r="Q277" s="139"/>
      <c r="R277" s="139"/>
    </row>
    <row r="278" spans="1:18" ht="22.5" customHeight="1">
      <c r="A278" s="244" t="s">
        <v>19</v>
      </c>
      <c r="B278" s="245"/>
      <c r="C278" s="246"/>
      <c r="D278" s="82">
        <v>146</v>
      </c>
      <c r="E278" s="79">
        <v>7</v>
      </c>
      <c r="F278" s="79">
        <v>3</v>
      </c>
      <c r="G278" s="80" t="s">
        <v>323</v>
      </c>
      <c r="H278" s="85">
        <v>240</v>
      </c>
      <c r="I278" s="156">
        <v>220</v>
      </c>
      <c r="J278" s="138">
        <f>J279</f>
        <v>10176</v>
      </c>
      <c r="K278" s="139"/>
      <c r="L278" s="139"/>
      <c r="M278" s="138">
        <f>M279</f>
        <v>48632</v>
      </c>
      <c r="N278" s="139"/>
      <c r="O278" s="139"/>
      <c r="P278" s="139"/>
      <c r="Q278" s="139"/>
      <c r="R278" s="139"/>
    </row>
    <row r="279" spans="1:18" ht="22.5" customHeight="1">
      <c r="A279" s="250" t="s">
        <v>29</v>
      </c>
      <c r="B279" s="251"/>
      <c r="C279" s="252"/>
      <c r="D279" s="82">
        <v>147</v>
      </c>
      <c r="E279" s="82">
        <v>7</v>
      </c>
      <c r="F279" s="82">
        <v>3</v>
      </c>
      <c r="G279" s="83" t="s">
        <v>323</v>
      </c>
      <c r="H279" s="6">
        <v>244</v>
      </c>
      <c r="I279" s="125">
        <v>226</v>
      </c>
      <c r="J279" s="139">
        <f>'Фин.гр.20'!G40</f>
        <v>10176</v>
      </c>
      <c r="K279" s="139"/>
      <c r="L279" s="139"/>
      <c r="M279" s="139">
        <f>'Фин.гр.21'!G40</f>
        <v>48632</v>
      </c>
      <c r="N279" s="139"/>
      <c r="O279" s="139"/>
      <c r="P279" s="139"/>
      <c r="Q279" s="139"/>
      <c r="R279" s="139"/>
    </row>
    <row r="280" spans="1:18" ht="22.5" customHeight="1">
      <c r="A280" s="244" t="s">
        <v>19</v>
      </c>
      <c r="B280" s="245"/>
      <c r="C280" s="246"/>
      <c r="D280" s="79">
        <v>148</v>
      </c>
      <c r="E280" s="79">
        <v>7</v>
      </c>
      <c r="F280" s="79">
        <v>3</v>
      </c>
      <c r="G280" s="80" t="s">
        <v>323</v>
      </c>
      <c r="H280" s="85">
        <v>240</v>
      </c>
      <c r="I280" s="156">
        <v>300</v>
      </c>
      <c r="J280" s="138">
        <f>J281</f>
        <v>8081</v>
      </c>
      <c r="K280" s="139"/>
      <c r="L280" s="139"/>
      <c r="M280" s="137">
        <f>M281</f>
        <v>610</v>
      </c>
      <c r="N280" s="139"/>
      <c r="O280" s="139"/>
      <c r="P280" s="139"/>
      <c r="Q280" s="139"/>
      <c r="R280" s="139"/>
    </row>
    <row r="281" spans="1:18" ht="22.5" customHeight="1">
      <c r="A281" s="250" t="s">
        <v>153</v>
      </c>
      <c r="B281" s="251"/>
      <c r="C281" s="252"/>
      <c r="D281" s="82">
        <v>149</v>
      </c>
      <c r="E281" s="82">
        <v>7</v>
      </c>
      <c r="F281" s="82">
        <v>3</v>
      </c>
      <c r="G281" s="83" t="s">
        <v>323</v>
      </c>
      <c r="H281" s="6">
        <v>244</v>
      </c>
      <c r="I281" s="125">
        <v>346</v>
      </c>
      <c r="J281" s="139">
        <f>'Фин.гр.20'!F49</f>
        <v>8081</v>
      </c>
      <c r="K281" s="139"/>
      <c r="L281" s="139"/>
      <c r="M281" s="139">
        <f>'Фин.гр.21'!F49</f>
        <v>610</v>
      </c>
      <c r="N281" s="139"/>
      <c r="O281" s="139"/>
      <c r="P281" s="139"/>
      <c r="Q281" s="139"/>
      <c r="R281" s="139"/>
    </row>
    <row r="282" spans="1:18" ht="27.75" customHeight="1">
      <c r="A282" s="253" t="s">
        <v>142</v>
      </c>
      <c r="B282" s="254"/>
      <c r="C282" s="255"/>
      <c r="D282" s="132">
        <v>150</v>
      </c>
      <c r="E282" s="132">
        <v>7</v>
      </c>
      <c r="F282" s="132">
        <v>2</v>
      </c>
      <c r="G282" s="133" t="s">
        <v>143</v>
      </c>
      <c r="H282" s="142"/>
      <c r="I282" s="143"/>
      <c r="J282" s="173">
        <f aca="true" t="shared" si="120" ref="J282:O282">J283+J293+J304+J308+J322</f>
        <v>13841</v>
      </c>
      <c r="K282" s="151">
        <f t="shared" si="120"/>
        <v>0</v>
      </c>
      <c r="L282" s="151">
        <f t="shared" si="120"/>
        <v>0</v>
      </c>
      <c r="M282" s="151">
        <f t="shared" si="120"/>
        <v>0</v>
      </c>
      <c r="N282" s="151">
        <f t="shared" si="120"/>
        <v>0</v>
      </c>
      <c r="O282" s="151">
        <f t="shared" si="120"/>
        <v>0</v>
      </c>
      <c r="P282" s="173">
        <f>P283+P293+P308+P322</f>
        <v>7026634</v>
      </c>
      <c r="Q282" s="151"/>
      <c r="R282" s="151"/>
    </row>
    <row r="283" spans="1:18" ht="31.5" customHeight="1">
      <c r="A283" s="244" t="s">
        <v>226</v>
      </c>
      <c r="B283" s="245"/>
      <c r="C283" s="246"/>
      <c r="D283" s="77">
        <f aca="true" t="shared" si="121" ref="D283:D289">D282+1</f>
        <v>151</v>
      </c>
      <c r="E283" s="77">
        <v>7</v>
      </c>
      <c r="F283" s="77">
        <v>2</v>
      </c>
      <c r="G283" s="78" t="s">
        <v>227</v>
      </c>
      <c r="H283" s="81"/>
      <c r="I283" s="84"/>
      <c r="J283" s="137">
        <f>J284+J287</f>
        <v>0</v>
      </c>
      <c r="K283" s="137">
        <f aca="true" t="shared" si="122" ref="K283:R283">K284+K287</f>
        <v>0</v>
      </c>
      <c r="L283" s="137">
        <f t="shared" si="122"/>
        <v>0</v>
      </c>
      <c r="M283" s="137">
        <f t="shared" si="122"/>
        <v>0</v>
      </c>
      <c r="N283" s="137">
        <f t="shared" si="122"/>
        <v>0</v>
      </c>
      <c r="O283" s="137">
        <f t="shared" si="122"/>
        <v>0</v>
      </c>
      <c r="P283" s="180">
        <f>P284+P287</f>
        <v>856080</v>
      </c>
      <c r="Q283" s="137">
        <f t="shared" si="122"/>
        <v>0</v>
      </c>
      <c r="R283" s="137">
        <f t="shared" si="122"/>
        <v>0</v>
      </c>
    </row>
    <row r="284" spans="1:18" s="144" customFormat="1" ht="28.5" customHeight="1">
      <c r="A284" s="247" t="s">
        <v>15</v>
      </c>
      <c r="B284" s="248"/>
      <c r="C284" s="249"/>
      <c r="D284" s="79">
        <f t="shared" si="121"/>
        <v>152</v>
      </c>
      <c r="E284" s="79">
        <v>7</v>
      </c>
      <c r="F284" s="79">
        <v>2</v>
      </c>
      <c r="G284" s="80" t="s">
        <v>227</v>
      </c>
      <c r="H284" s="85">
        <v>110</v>
      </c>
      <c r="I284" s="86">
        <v>210</v>
      </c>
      <c r="J284" s="138">
        <f>J285+J286</f>
        <v>0</v>
      </c>
      <c r="K284" s="138">
        <f aca="true" t="shared" si="123" ref="K284:R284">K285+K286</f>
        <v>0</v>
      </c>
      <c r="L284" s="138">
        <f t="shared" si="123"/>
        <v>0</v>
      </c>
      <c r="M284" s="138">
        <f t="shared" si="123"/>
        <v>0</v>
      </c>
      <c r="N284" s="138">
        <f t="shared" si="123"/>
        <v>0</v>
      </c>
      <c r="O284" s="138">
        <f t="shared" si="123"/>
        <v>0</v>
      </c>
      <c r="P284" s="179">
        <f t="shared" si="123"/>
        <v>94800</v>
      </c>
      <c r="Q284" s="138">
        <f t="shared" si="123"/>
        <v>0</v>
      </c>
      <c r="R284" s="138">
        <f t="shared" si="123"/>
        <v>0</v>
      </c>
    </row>
    <row r="285" spans="1:18" ht="11.25">
      <c r="A285" s="250" t="s">
        <v>16</v>
      </c>
      <c r="B285" s="251"/>
      <c r="C285" s="252"/>
      <c r="D285" s="82">
        <f t="shared" si="121"/>
        <v>153</v>
      </c>
      <c r="E285" s="82">
        <v>7</v>
      </c>
      <c r="F285" s="82">
        <v>2</v>
      </c>
      <c r="G285" s="83" t="s">
        <v>227</v>
      </c>
      <c r="H285" s="6">
        <v>111</v>
      </c>
      <c r="I285" s="4">
        <v>211</v>
      </c>
      <c r="J285" s="139"/>
      <c r="K285" s="139"/>
      <c r="L285" s="139"/>
      <c r="M285" s="139"/>
      <c r="N285" s="139"/>
      <c r="O285" s="139"/>
      <c r="P285" s="181">
        <f>местн22!D14</f>
        <v>72800</v>
      </c>
      <c r="Q285" s="139"/>
      <c r="R285" s="139"/>
    </row>
    <row r="286" spans="1:18" ht="21" customHeight="1">
      <c r="A286" s="250" t="s">
        <v>17</v>
      </c>
      <c r="B286" s="251"/>
      <c r="C286" s="252"/>
      <c r="D286" s="82">
        <f t="shared" si="121"/>
        <v>154</v>
      </c>
      <c r="E286" s="82">
        <v>7</v>
      </c>
      <c r="F286" s="82">
        <v>2</v>
      </c>
      <c r="G286" s="83" t="s">
        <v>227</v>
      </c>
      <c r="H286" s="6">
        <v>119</v>
      </c>
      <c r="I286" s="4">
        <v>213</v>
      </c>
      <c r="J286" s="139"/>
      <c r="K286" s="139"/>
      <c r="L286" s="139"/>
      <c r="M286" s="139"/>
      <c r="N286" s="139"/>
      <c r="O286" s="139"/>
      <c r="P286" s="181">
        <f>местн22!D32</f>
        <v>22000</v>
      </c>
      <c r="Q286" s="139"/>
      <c r="R286" s="139"/>
    </row>
    <row r="287" spans="1:18" s="144" customFormat="1" ht="11.25">
      <c r="A287" s="312" t="s">
        <v>19</v>
      </c>
      <c r="B287" s="313"/>
      <c r="C287" s="314"/>
      <c r="D287" s="79">
        <f t="shared" si="121"/>
        <v>155</v>
      </c>
      <c r="E287" s="82">
        <v>7</v>
      </c>
      <c r="F287" s="79">
        <v>2</v>
      </c>
      <c r="G287" s="80" t="s">
        <v>227</v>
      </c>
      <c r="H287" s="85">
        <v>240</v>
      </c>
      <c r="I287" s="86">
        <v>220</v>
      </c>
      <c r="J287" s="138">
        <f>J288</f>
        <v>0</v>
      </c>
      <c r="K287" s="138">
        <f aca="true" t="shared" si="124" ref="K287:R287">K288</f>
        <v>0</v>
      </c>
      <c r="L287" s="138">
        <f t="shared" si="124"/>
        <v>0</v>
      </c>
      <c r="M287" s="138">
        <f t="shared" si="124"/>
        <v>0</v>
      </c>
      <c r="N287" s="138">
        <f t="shared" si="124"/>
        <v>0</v>
      </c>
      <c r="O287" s="138">
        <f t="shared" si="124"/>
        <v>0</v>
      </c>
      <c r="P287" s="179">
        <f t="shared" si="124"/>
        <v>761280</v>
      </c>
      <c r="Q287" s="138">
        <f t="shared" si="124"/>
        <v>0</v>
      </c>
      <c r="R287" s="138">
        <f t="shared" si="124"/>
        <v>0</v>
      </c>
    </row>
    <row r="288" spans="1:18" ht="11.25">
      <c r="A288" s="256" t="s">
        <v>22</v>
      </c>
      <c r="B288" s="257"/>
      <c r="C288" s="258"/>
      <c r="D288" s="82">
        <f t="shared" si="121"/>
        <v>156</v>
      </c>
      <c r="E288" s="82">
        <v>7</v>
      </c>
      <c r="F288" s="82">
        <v>2</v>
      </c>
      <c r="G288" s="83" t="s">
        <v>227</v>
      </c>
      <c r="H288" s="6">
        <v>244</v>
      </c>
      <c r="I288" s="4">
        <v>223</v>
      </c>
      <c r="J288" s="139">
        <f>J289+J290+J291+J292</f>
        <v>0</v>
      </c>
      <c r="K288" s="139">
        <f aca="true" t="shared" si="125" ref="K288:R288">K289+K290+K291+K292</f>
        <v>0</v>
      </c>
      <c r="L288" s="139">
        <f t="shared" si="125"/>
        <v>0</v>
      </c>
      <c r="M288" s="139">
        <f t="shared" si="125"/>
        <v>0</v>
      </c>
      <c r="N288" s="139">
        <f t="shared" si="125"/>
        <v>0</v>
      </c>
      <c r="O288" s="139">
        <f t="shared" si="125"/>
        <v>0</v>
      </c>
      <c r="P288" s="181">
        <f t="shared" si="125"/>
        <v>761280</v>
      </c>
      <c r="Q288" s="139">
        <f t="shared" si="125"/>
        <v>0</v>
      </c>
      <c r="R288" s="139">
        <f t="shared" si="125"/>
        <v>0</v>
      </c>
    </row>
    <row r="289" spans="1:18" ht="11.25">
      <c r="A289" s="306" t="s">
        <v>23</v>
      </c>
      <c r="B289" s="307"/>
      <c r="C289" s="308"/>
      <c r="D289" s="82">
        <f t="shared" si="121"/>
        <v>157</v>
      </c>
      <c r="E289" s="82">
        <v>7</v>
      </c>
      <c r="F289" s="82">
        <v>2</v>
      </c>
      <c r="G289" s="83" t="s">
        <v>227</v>
      </c>
      <c r="H289" s="6">
        <v>244</v>
      </c>
      <c r="I289" s="4">
        <v>223</v>
      </c>
      <c r="J289" s="139"/>
      <c r="K289" s="139"/>
      <c r="L289" s="139"/>
      <c r="M289" s="139"/>
      <c r="N289" s="139"/>
      <c r="O289" s="139"/>
      <c r="P289" s="181">
        <f>местн22!G54</f>
        <v>471890</v>
      </c>
      <c r="Q289" s="139"/>
      <c r="R289" s="139"/>
    </row>
    <row r="290" spans="1:18" ht="11.25">
      <c r="A290" s="306" t="s">
        <v>24</v>
      </c>
      <c r="B290" s="307"/>
      <c r="C290" s="308"/>
      <c r="D290" s="87">
        <f>D283+1</f>
        <v>152</v>
      </c>
      <c r="E290" s="82">
        <v>7</v>
      </c>
      <c r="F290" s="82">
        <v>2</v>
      </c>
      <c r="G290" s="83" t="s">
        <v>227</v>
      </c>
      <c r="H290" s="6">
        <v>244</v>
      </c>
      <c r="I290" s="4">
        <v>223</v>
      </c>
      <c r="J290" s="141"/>
      <c r="K290" s="141"/>
      <c r="L290" s="141"/>
      <c r="M290" s="141"/>
      <c r="N290" s="141"/>
      <c r="O290" s="141"/>
      <c r="P290" s="235"/>
      <c r="Q290" s="141"/>
      <c r="R290" s="141"/>
    </row>
    <row r="291" spans="1:18" ht="11.25" customHeight="1">
      <c r="A291" s="306" t="s">
        <v>25</v>
      </c>
      <c r="B291" s="307"/>
      <c r="C291" s="308"/>
      <c r="D291" s="87">
        <f aca="true" t="shared" si="126" ref="D291:D321">D290+1</f>
        <v>153</v>
      </c>
      <c r="E291" s="82">
        <v>7</v>
      </c>
      <c r="F291" s="82">
        <v>2</v>
      </c>
      <c r="G291" s="83" t="s">
        <v>227</v>
      </c>
      <c r="H291" s="6">
        <v>244</v>
      </c>
      <c r="I291" s="4">
        <v>223</v>
      </c>
      <c r="J291" s="141"/>
      <c r="K291" s="141"/>
      <c r="L291" s="141"/>
      <c r="M291" s="141"/>
      <c r="N291" s="141"/>
      <c r="O291" s="141"/>
      <c r="P291" s="181">
        <f>местн22!G53</f>
        <v>289390</v>
      </c>
      <c r="Q291" s="141"/>
      <c r="R291" s="141"/>
    </row>
    <row r="292" spans="1:18" ht="11.25" customHeight="1">
      <c r="A292" s="306" t="s">
        <v>26</v>
      </c>
      <c r="B292" s="307"/>
      <c r="C292" s="308"/>
      <c r="D292" s="82">
        <f t="shared" si="126"/>
        <v>154</v>
      </c>
      <c r="E292" s="82">
        <v>7</v>
      </c>
      <c r="F292" s="82">
        <v>2</v>
      </c>
      <c r="G292" s="83" t="s">
        <v>227</v>
      </c>
      <c r="H292" s="6">
        <v>244</v>
      </c>
      <c r="I292" s="4">
        <v>223</v>
      </c>
      <c r="J292" s="139"/>
      <c r="K292" s="139"/>
      <c r="L292" s="139"/>
      <c r="M292" s="139"/>
      <c r="N292" s="139"/>
      <c r="O292" s="139"/>
      <c r="P292" s="181">
        <f>местн22!G55</f>
        <v>0</v>
      </c>
      <c r="Q292" s="139"/>
      <c r="R292" s="139"/>
    </row>
    <row r="293" spans="1:18" s="152" customFormat="1" ht="45" customHeight="1">
      <c r="A293" s="247" t="s">
        <v>229</v>
      </c>
      <c r="B293" s="248"/>
      <c r="C293" s="249"/>
      <c r="D293" s="79">
        <f t="shared" si="126"/>
        <v>155</v>
      </c>
      <c r="E293" s="82">
        <v>7</v>
      </c>
      <c r="F293" s="79">
        <v>2</v>
      </c>
      <c r="G293" s="80" t="s">
        <v>230</v>
      </c>
      <c r="H293" s="156"/>
      <c r="I293" s="156"/>
      <c r="J293" s="138">
        <f>J297+J294</f>
        <v>0</v>
      </c>
      <c r="K293" s="138">
        <f aca="true" t="shared" si="127" ref="K293:R293">K297+K294</f>
        <v>0</v>
      </c>
      <c r="L293" s="138">
        <f t="shared" si="127"/>
        <v>0</v>
      </c>
      <c r="M293" s="138">
        <f t="shared" si="127"/>
        <v>0</v>
      </c>
      <c r="N293" s="138">
        <f t="shared" si="127"/>
        <v>0</v>
      </c>
      <c r="O293" s="138">
        <f t="shared" si="127"/>
        <v>0</v>
      </c>
      <c r="P293" s="179">
        <f t="shared" si="127"/>
        <v>108714</v>
      </c>
      <c r="Q293" s="138">
        <f t="shared" si="127"/>
        <v>0</v>
      </c>
      <c r="R293" s="138">
        <f t="shared" si="127"/>
        <v>0</v>
      </c>
    </row>
    <row r="294" spans="1:18" s="150" customFormat="1" ht="20.25" customHeight="1">
      <c r="A294" s="244" t="s">
        <v>15</v>
      </c>
      <c r="B294" s="245"/>
      <c r="C294" s="246"/>
      <c r="D294" s="77">
        <f>D293+1</f>
        <v>156</v>
      </c>
      <c r="E294" s="82">
        <v>7</v>
      </c>
      <c r="F294" s="77">
        <v>2</v>
      </c>
      <c r="G294" s="78" t="s">
        <v>230</v>
      </c>
      <c r="H294" s="155">
        <v>110</v>
      </c>
      <c r="I294" s="155">
        <v>210</v>
      </c>
      <c r="J294" s="137">
        <f>J295+J296</f>
        <v>0</v>
      </c>
      <c r="K294" s="137">
        <f aca="true" t="shared" si="128" ref="K294:R294">K295+K296</f>
        <v>0</v>
      </c>
      <c r="L294" s="137">
        <f t="shared" si="128"/>
        <v>0</v>
      </c>
      <c r="M294" s="137">
        <f t="shared" si="128"/>
        <v>0</v>
      </c>
      <c r="N294" s="137">
        <f t="shared" si="128"/>
        <v>0</v>
      </c>
      <c r="O294" s="137">
        <f t="shared" si="128"/>
        <v>0</v>
      </c>
      <c r="P294" s="180">
        <f t="shared" si="128"/>
        <v>0</v>
      </c>
      <c r="Q294" s="137">
        <f t="shared" si="128"/>
        <v>0</v>
      </c>
      <c r="R294" s="137">
        <f t="shared" si="128"/>
        <v>0</v>
      </c>
    </row>
    <row r="295" spans="1:18" s="152" customFormat="1" ht="10.5">
      <c r="A295" s="250" t="s">
        <v>16</v>
      </c>
      <c r="B295" s="251"/>
      <c r="C295" s="252"/>
      <c r="D295" s="82">
        <f>D294+1</f>
        <v>157</v>
      </c>
      <c r="E295" s="82">
        <v>7</v>
      </c>
      <c r="F295" s="82">
        <v>2</v>
      </c>
      <c r="G295" s="83" t="s">
        <v>230</v>
      </c>
      <c r="H295" s="125">
        <v>111</v>
      </c>
      <c r="I295" s="125">
        <v>211</v>
      </c>
      <c r="J295" s="139"/>
      <c r="K295" s="139"/>
      <c r="L295" s="139"/>
      <c r="M295" s="139"/>
      <c r="N295" s="139"/>
      <c r="O295" s="139"/>
      <c r="P295" s="181">
        <f>'855-22'!D17</f>
        <v>0</v>
      </c>
      <c r="Q295" s="139"/>
      <c r="R295" s="139"/>
    </row>
    <row r="296" spans="1:18" s="152" customFormat="1" ht="20.25" customHeight="1">
      <c r="A296" s="250" t="s">
        <v>17</v>
      </c>
      <c r="B296" s="251"/>
      <c r="C296" s="252"/>
      <c r="D296" s="82">
        <f>D295+1</f>
        <v>158</v>
      </c>
      <c r="E296" s="82">
        <v>7</v>
      </c>
      <c r="F296" s="82">
        <v>2</v>
      </c>
      <c r="G296" s="83" t="s">
        <v>230</v>
      </c>
      <c r="H296" s="125">
        <v>119</v>
      </c>
      <c r="I296" s="125">
        <v>213</v>
      </c>
      <c r="J296" s="139"/>
      <c r="K296" s="139"/>
      <c r="L296" s="139"/>
      <c r="M296" s="139"/>
      <c r="N296" s="139"/>
      <c r="O296" s="139"/>
      <c r="P296" s="181">
        <f>'855-22'!D28</f>
        <v>0</v>
      </c>
      <c r="Q296" s="139"/>
      <c r="R296" s="139"/>
    </row>
    <row r="297" spans="1:18" ht="21.75" customHeight="1">
      <c r="A297" s="244" t="s">
        <v>31</v>
      </c>
      <c r="B297" s="245"/>
      <c r="C297" s="246"/>
      <c r="D297" s="77">
        <f>D296+1</f>
        <v>159</v>
      </c>
      <c r="E297" s="82">
        <v>7</v>
      </c>
      <c r="F297" s="77">
        <v>2</v>
      </c>
      <c r="G297" s="78" t="s">
        <v>230</v>
      </c>
      <c r="H297" s="81">
        <v>240</v>
      </c>
      <c r="I297" s="155">
        <v>300</v>
      </c>
      <c r="J297" s="137">
        <f>J298</f>
        <v>0</v>
      </c>
      <c r="K297" s="137">
        <f aca="true" t="shared" si="129" ref="K297:R298">K298</f>
        <v>0</v>
      </c>
      <c r="L297" s="137">
        <f t="shared" si="129"/>
        <v>0</v>
      </c>
      <c r="M297" s="137">
        <f t="shared" si="129"/>
        <v>0</v>
      </c>
      <c r="N297" s="137">
        <f t="shared" si="129"/>
        <v>0</v>
      </c>
      <c r="O297" s="137">
        <f t="shared" si="129"/>
        <v>0</v>
      </c>
      <c r="P297" s="180">
        <f t="shared" si="129"/>
        <v>108714</v>
      </c>
      <c r="Q297" s="137">
        <f t="shared" si="129"/>
        <v>0</v>
      </c>
      <c r="R297" s="137">
        <f t="shared" si="129"/>
        <v>0</v>
      </c>
    </row>
    <row r="298" spans="1:18" ht="24" customHeight="1">
      <c r="A298" s="250" t="s">
        <v>33</v>
      </c>
      <c r="B298" s="251"/>
      <c r="C298" s="252"/>
      <c r="D298" s="82">
        <f t="shared" si="126"/>
        <v>160</v>
      </c>
      <c r="E298" s="82">
        <v>7</v>
      </c>
      <c r="F298" s="82">
        <v>2</v>
      </c>
      <c r="G298" s="83" t="s">
        <v>230</v>
      </c>
      <c r="H298" s="6">
        <v>244</v>
      </c>
      <c r="I298" s="125">
        <v>340</v>
      </c>
      <c r="J298" s="139">
        <f>J299</f>
        <v>0</v>
      </c>
      <c r="K298" s="139">
        <f t="shared" si="129"/>
        <v>0</v>
      </c>
      <c r="L298" s="139">
        <f t="shared" si="129"/>
        <v>0</v>
      </c>
      <c r="M298" s="139">
        <f t="shared" si="129"/>
        <v>0</v>
      </c>
      <c r="N298" s="139">
        <f t="shared" si="129"/>
        <v>0</v>
      </c>
      <c r="O298" s="139">
        <f t="shared" si="129"/>
        <v>0</v>
      </c>
      <c r="P298" s="181">
        <f t="shared" si="129"/>
        <v>108714</v>
      </c>
      <c r="Q298" s="139">
        <f t="shared" si="129"/>
        <v>0</v>
      </c>
      <c r="R298" s="139">
        <f t="shared" si="129"/>
        <v>0</v>
      </c>
    </row>
    <row r="299" spans="1:18" ht="20.25" customHeight="1">
      <c r="A299" s="250" t="s">
        <v>126</v>
      </c>
      <c r="B299" s="251"/>
      <c r="C299" s="252"/>
      <c r="D299" s="82">
        <f t="shared" si="126"/>
        <v>161</v>
      </c>
      <c r="E299" s="82">
        <v>7</v>
      </c>
      <c r="F299" s="82">
        <v>2</v>
      </c>
      <c r="G299" s="83" t="s">
        <v>230</v>
      </c>
      <c r="H299" s="6">
        <v>244</v>
      </c>
      <c r="I299" s="125">
        <v>342</v>
      </c>
      <c r="J299" s="139"/>
      <c r="K299" s="139"/>
      <c r="L299" s="139"/>
      <c r="M299" s="139">
        <f>J299</f>
        <v>0</v>
      </c>
      <c r="N299" s="139"/>
      <c r="O299" s="139"/>
      <c r="P299" s="139">
        <f>'855-22'!D39</f>
        <v>108714</v>
      </c>
      <c r="Q299" s="139"/>
      <c r="R299" s="139"/>
    </row>
    <row r="300" spans="1:18" ht="20.25" customHeight="1">
      <c r="A300" s="247" t="s">
        <v>207</v>
      </c>
      <c r="B300" s="248"/>
      <c r="C300" s="249"/>
      <c r="D300" s="79">
        <f t="shared" si="126"/>
        <v>162</v>
      </c>
      <c r="E300" s="79">
        <v>7</v>
      </c>
      <c r="F300" s="79">
        <v>2</v>
      </c>
      <c r="G300" s="80" t="s">
        <v>327</v>
      </c>
      <c r="H300" s="85"/>
      <c r="I300" s="86"/>
      <c r="J300" s="139"/>
      <c r="K300" s="139"/>
      <c r="L300" s="139"/>
      <c r="M300" s="139"/>
      <c r="N300" s="139"/>
      <c r="O300" s="139"/>
      <c r="P300" s="139"/>
      <c r="Q300" s="139"/>
      <c r="R300" s="139"/>
    </row>
    <row r="301" spans="1:18" ht="20.25" customHeight="1">
      <c r="A301" s="244" t="s">
        <v>31</v>
      </c>
      <c r="B301" s="245"/>
      <c r="C301" s="246"/>
      <c r="D301" s="77">
        <f t="shared" si="126"/>
        <v>163</v>
      </c>
      <c r="E301" s="77">
        <v>7</v>
      </c>
      <c r="F301" s="77">
        <v>2</v>
      </c>
      <c r="G301" s="78" t="s">
        <v>327</v>
      </c>
      <c r="H301" s="81">
        <v>240</v>
      </c>
      <c r="I301" s="84">
        <v>300</v>
      </c>
      <c r="J301" s="139"/>
      <c r="K301" s="139"/>
      <c r="L301" s="139"/>
      <c r="M301" s="139"/>
      <c r="N301" s="139"/>
      <c r="O301" s="139"/>
      <c r="P301" s="179">
        <f>P303</f>
        <v>120745</v>
      </c>
      <c r="Q301" s="139"/>
      <c r="R301" s="139"/>
    </row>
    <row r="302" spans="1:18" ht="20.25" customHeight="1">
      <c r="A302" s="250" t="s">
        <v>33</v>
      </c>
      <c r="B302" s="251"/>
      <c r="C302" s="252"/>
      <c r="D302" s="82">
        <f t="shared" si="126"/>
        <v>164</v>
      </c>
      <c r="E302" s="82">
        <v>7</v>
      </c>
      <c r="F302" s="82">
        <v>2</v>
      </c>
      <c r="G302" s="83" t="s">
        <v>327</v>
      </c>
      <c r="H302" s="6">
        <v>244</v>
      </c>
      <c r="I302" s="4">
        <v>340</v>
      </c>
      <c r="J302" s="139"/>
      <c r="K302" s="139"/>
      <c r="L302" s="139"/>
      <c r="M302" s="139"/>
      <c r="N302" s="139"/>
      <c r="O302" s="139"/>
      <c r="P302" s="139">
        <f>P303</f>
        <v>120745</v>
      </c>
      <c r="Q302" s="139"/>
      <c r="R302" s="139"/>
    </row>
    <row r="303" spans="1:18" ht="20.25" customHeight="1">
      <c r="A303" s="250" t="s">
        <v>126</v>
      </c>
      <c r="B303" s="251"/>
      <c r="C303" s="252"/>
      <c r="D303" s="82">
        <f t="shared" si="126"/>
        <v>165</v>
      </c>
      <c r="E303" s="82">
        <v>7</v>
      </c>
      <c r="F303" s="82">
        <v>2</v>
      </c>
      <c r="G303" s="83" t="s">
        <v>327</v>
      </c>
      <c r="H303" s="6">
        <v>244</v>
      </c>
      <c r="I303" s="4">
        <v>342</v>
      </c>
      <c r="J303" s="139"/>
      <c r="K303" s="139"/>
      <c r="L303" s="139"/>
      <c r="M303" s="139"/>
      <c r="N303" s="139"/>
      <c r="O303" s="139"/>
      <c r="P303" s="139">
        <f>'5-11 кл-22'!D21</f>
        <v>120745</v>
      </c>
      <c r="Q303" s="139"/>
      <c r="R303" s="139"/>
    </row>
    <row r="304" spans="1:18" s="152" customFormat="1" ht="20.25" customHeight="1">
      <c r="A304" s="247" t="s">
        <v>151</v>
      </c>
      <c r="B304" s="248"/>
      <c r="C304" s="249"/>
      <c r="D304" s="79">
        <v>166</v>
      </c>
      <c r="E304" s="82">
        <v>7</v>
      </c>
      <c r="F304" s="79">
        <v>2</v>
      </c>
      <c r="G304" s="80" t="s">
        <v>152</v>
      </c>
      <c r="H304" s="85"/>
      <c r="I304" s="156"/>
      <c r="J304" s="179">
        <f>J305</f>
        <v>13841</v>
      </c>
      <c r="K304" s="179">
        <f aca="true" t="shared" si="130" ref="K304:Q306">K305</f>
        <v>0</v>
      </c>
      <c r="L304" s="179">
        <f t="shared" si="130"/>
        <v>0</v>
      </c>
      <c r="M304" s="179">
        <f t="shared" si="130"/>
        <v>0</v>
      </c>
      <c r="N304" s="179">
        <f t="shared" si="130"/>
        <v>0</v>
      </c>
      <c r="O304" s="179">
        <f t="shared" si="130"/>
        <v>0</v>
      </c>
      <c r="P304" s="179">
        <f t="shared" si="130"/>
        <v>0</v>
      </c>
      <c r="Q304" s="138">
        <f t="shared" si="130"/>
        <v>0</v>
      </c>
      <c r="R304" s="138">
        <f>R305</f>
        <v>0</v>
      </c>
    </row>
    <row r="305" spans="1:18" s="150" customFormat="1" ht="20.25" customHeight="1">
      <c r="A305" s="244" t="s">
        <v>31</v>
      </c>
      <c r="B305" s="245"/>
      <c r="C305" s="246"/>
      <c r="D305" s="77">
        <f t="shared" si="126"/>
        <v>167</v>
      </c>
      <c r="E305" s="82">
        <v>7</v>
      </c>
      <c r="F305" s="77">
        <v>2</v>
      </c>
      <c r="G305" s="78" t="s">
        <v>152</v>
      </c>
      <c r="H305" s="81">
        <v>240</v>
      </c>
      <c r="I305" s="155">
        <v>300</v>
      </c>
      <c r="J305" s="180">
        <f>J306</f>
        <v>13841</v>
      </c>
      <c r="K305" s="180">
        <f t="shared" si="130"/>
        <v>0</v>
      </c>
      <c r="L305" s="180">
        <f t="shared" si="130"/>
        <v>0</v>
      </c>
      <c r="M305" s="180">
        <f t="shared" si="130"/>
        <v>0</v>
      </c>
      <c r="N305" s="180">
        <f t="shared" si="130"/>
        <v>0</v>
      </c>
      <c r="O305" s="180">
        <f t="shared" si="130"/>
        <v>0</v>
      </c>
      <c r="P305" s="180">
        <f t="shared" si="130"/>
        <v>0</v>
      </c>
      <c r="Q305" s="137">
        <f t="shared" si="130"/>
        <v>0</v>
      </c>
      <c r="R305" s="137">
        <f>R306</f>
        <v>0</v>
      </c>
    </row>
    <row r="306" spans="1:18" ht="20.25" customHeight="1">
      <c r="A306" s="250" t="s">
        <v>33</v>
      </c>
      <c r="B306" s="251"/>
      <c r="C306" s="252"/>
      <c r="D306" s="82">
        <f t="shared" si="126"/>
        <v>168</v>
      </c>
      <c r="E306" s="82">
        <v>7</v>
      </c>
      <c r="F306" s="82">
        <v>2</v>
      </c>
      <c r="G306" s="83" t="s">
        <v>152</v>
      </c>
      <c r="H306" s="6">
        <v>244</v>
      </c>
      <c r="I306" s="125">
        <v>340</v>
      </c>
      <c r="J306" s="181">
        <f>J307</f>
        <v>13841</v>
      </c>
      <c r="K306" s="181">
        <f t="shared" si="130"/>
        <v>0</v>
      </c>
      <c r="L306" s="181">
        <f t="shared" si="130"/>
        <v>0</v>
      </c>
      <c r="M306" s="181">
        <f t="shared" si="130"/>
        <v>0</v>
      </c>
      <c r="N306" s="181">
        <f t="shared" si="130"/>
        <v>0</v>
      </c>
      <c r="O306" s="181">
        <f t="shared" si="130"/>
        <v>0</v>
      </c>
      <c r="P306" s="181">
        <f t="shared" si="130"/>
        <v>0</v>
      </c>
      <c r="Q306" s="139">
        <f t="shared" si="130"/>
        <v>0</v>
      </c>
      <c r="R306" s="139">
        <f>R307</f>
        <v>0</v>
      </c>
    </row>
    <row r="307" spans="1:18" ht="30.75" customHeight="1">
      <c r="A307" s="250" t="s">
        <v>153</v>
      </c>
      <c r="B307" s="251"/>
      <c r="C307" s="252"/>
      <c r="D307" s="82">
        <f t="shared" si="126"/>
        <v>169</v>
      </c>
      <c r="E307" s="82">
        <v>7</v>
      </c>
      <c r="F307" s="82">
        <v>2</v>
      </c>
      <c r="G307" s="83" t="s">
        <v>154</v>
      </c>
      <c r="H307" s="6">
        <v>244</v>
      </c>
      <c r="I307" s="125">
        <v>346</v>
      </c>
      <c r="J307" s="181">
        <f>'шк мес20'!D150</f>
        <v>13841</v>
      </c>
      <c r="K307" s="181"/>
      <c r="L307" s="181"/>
      <c r="M307" s="181"/>
      <c r="N307" s="181"/>
      <c r="O307" s="181"/>
      <c r="P307" s="181"/>
      <c r="Q307" s="139"/>
      <c r="R307" s="139"/>
    </row>
    <row r="308" spans="1:18" ht="51.75" customHeight="1">
      <c r="A308" s="247" t="s">
        <v>211</v>
      </c>
      <c r="B308" s="248"/>
      <c r="C308" s="249"/>
      <c r="D308" s="79">
        <f t="shared" si="126"/>
        <v>170</v>
      </c>
      <c r="E308" s="82">
        <v>7</v>
      </c>
      <c r="F308" s="79">
        <v>2</v>
      </c>
      <c r="G308" s="80" t="s">
        <v>231</v>
      </c>
      <c r="H308" s="85"/>
      <c r="I308" s="156"/>
      <c r="J308" s="179">
        <f aca="true" t="shared" si="131" ref="J308:O308">J309+J313+J317</f>
        <v>0</v>
      </c>
      <c r="K308" s="179">
        <f t="shared" si="131"/>
        <v>0</v>
      </c>
      <c r="L308" s="179">
        <f t="shared" si="131"/>
        <v>0</v>
      </c>
      <c r="M308" s="179">
        <f t="shared" si="131"/>
        <v>0</v>
      </c>
      <c r="N308" s="179">
        <f t="shared" si="131"/>
        <v>0</v>
      </c>
      <c r="O308" s="179">
        <f t="shared" si="131"/>
        <v>0</v>
      </c>
      <c r="P308" s="179">
        <f>P309+P314+P317+P323</f>
        <v>5954420</v>
      </c>
      <c r="Q308" s="138"/>
      <c r="R308" s="138"/>
    </row>
    <row r="309" spans="1:18" s="152" customFormat="1" ht="70.5" customHeight="1">
      <c r="A309" s="247" t="s">
        <v>232</v>
      </c>
      <c r="B309" s="248"/>
      <c r="C309" s="249"/>
      <c r="D309" s="79">
        <f t="shared" si="126"/>
        <v>171</v>
      </c>
      <c r="E309" s="82">
        <v>7</v>
      </c>
      <c r="F309" s="79">
        <v>2</v>
      </c>
      <c r="G309" s="80" t="s">
        <v>233</v>
      </c>
      <c r="H309" s="85"/>
      <c r="I309" s="156"/>
      <c r="J309" s="179">
        <f>J310</f>
        <v>0</v>
      </c>
      <c r="K309" s="179">
        <f aca="true" t="shared" si="132" ref="K309:R309">K310</f>
        <v>0</v>
      </c>
      <c r="L309" s="179">
        <f t="shared" si="132"/>
        <v>0</v>
      </c>
      <c r="M309" s="179">
        <f t="shared" si="132"/>
        <v>0</v>
      </c>
      <c r="N309" s="179">
        <f t="shared" si="132"/>
        <v>0</v>
      </c>
      <c r="O309" s="179">
        <f t="shared" si="132"/>
        <v>0</v>
      </c>
      <c r="P309" s="179">
        <f>P310</f>
        <v>4496470</v>
      </c>
      <c r="Q309" s="138">
        <f t="shared" si="132"/>
        <v>0</v>
      </c>
      <c r="R309" s="138">
        <f t="shared" si="132"/>
        <v>0</v>
      </c>
    </row>
    <row r="310" spans="1:18" s="150" customFormat="1" ht="21" customHeight="1">
      <c r="A310" s="244" t="s">
        <v>15</v>
      </c>
      <c r="B310" s="245"/>
      <c r="C310" s="246"/>
      <c r="D310" s="77">
        <f t="shared" si="126"/>
        <v>172</v>
      </c>
      <c r="E310" s="82">
        <v>7</v>
      </c>
      <c r="F310" s="77">
        <v>2</v>
      </c>
      <c r="G310" s="78" t="s">
        <v>233</v>
      </c>
      <c r="H310" s="81">
        <v>110</v>
      </c>
      <c r="I310" s="155">
        <v>210</v>
      </c>
      <c r="J310" s="180">
        <f>J311+J312</f>
        <v>0</v>
      </c>
      <c r="K310" s="180">
        <f aca="true" t="shared" si="133" ref="K310:R310">K311+K312</f>
        <v>0</v>
      </c>
      <c r="L310" s="180">
        <f t="shared" si="133"/>
        <v>0</v>
      </c>
      <c r="M310" s="180">
        <f t="shared" si="133"/>
        <v>0</v>
      </c>
      <c r="N310" s="180">
        <f t="shared" si="133"/>
        <v>0</v>
      </c>
      <c r="O310" s="180">
        <f t="shared" si="133"/>
        <v>0</v>
      </c>
      <c r="P310" s="180">
        <f t="shared" si="133"/>
        <v>4496470</v>
      </c>
      <c r="Q310" s="137">
        <f t="shared" si="133"/>
        <v>0</v>
      </c>
      <c r="R310" s="137">
        <f t="shared" si="133"/>
        <v>0</v>
      </c>
    </row>
    <row r="311" spans="1:18" ht="18" customHeight="1">
      <c r="A311" s="256" t="s">
        <v>16</v>
      </c>
      <c r="B311" s="257"/>
      <c r="C311" s="258"/>
      <c r="D311" s="82">
        <f t="shared" si="126"/>
        <v>173</v>
      </c>
      <c r="E311" s="82">
        <v>7</v>
      </c>
      <c r="F311" s="82">
        <v>2</v>
      </c>
      <c r="G311" s="83" t="s">
        <v>233</v>
      </c>
      <c r="H311" s="6">
        <v>111</v>
      </c>
      <c r="I311" s="125">
        <v>211</v>
      </c>
      <c r="J311" s="139"/>
      <c r="K311" s="139"/>
      <c r="L311" s="139"/>
      <c r="M311" s="139"/>
      <c r="N311" s="139"/>
      <c r="O311" s="139"/>
      <c r="P311" s="139">
        <f>обл22!D16</f>
        <v>3138536</v>
      </c>
      <c r="Q311" s="139"/>
      <c r="R311" s="139"/>
    </row>
    <row r="312" spans="1:18" ht="20.25" customHeight="1">
      <c r="A312" s="250" t="s">
        <v>17</v>
      </c>
      <c r="B312" s="251"/>
      <c r="C312" s="252"/>
      <c r="D312" s="82">
        <f t="shared" si="126"/>
        <v>174</v>
      </c>
      <c r="E312" s="82">
        <v>7</v>
      </c>
      <c r="F312" s="82">
        <v>2</v>
      </c>
      <c r="G312" s="83" t="s">
        <v>233</v>
      </c>
      <c r="H312" s="6">
        <v>119</v>
      </c>
      <c r="I312" s="125">
        <v>213</v>
      </c>
      <c r="J312" s="139"/>
      <c r="K312" s="139"/>
      <c r="L312" s="139"/>
      <c r="M312" s="139"/>
      <c r="N312" s="139"/>
      <c r="O312" s="139"/>
      <c r="P312" s="139">
        <f>обл22!D27</f>
        <v>1357934</v>
      </c>
      <c r="Q312" s="139"/>
      <c r="R312" s="139"/>
    </row>
    <row r="313" spans="1:18" s="150" customFormat="1" ht="65.25" customHeight="1">
      <c r="A313" s="247" t="s">
        <v>234</v>
      </c>
      <c r="B313" s="248"/>
      <c r="C313" s="249"/>
      <c r="D313" s="77">
        <f t="shared" si="126"/>
        <v>175</v>
      </c>
      <c r="E313" s="82">
        <v>7</v>
      </c>
      <c r="F313" s="77">
        <v>2</v>
      </c>
      <c r="G313" s="78" t="s">
        <v>235</v>
      </c>
      <c r="H313" s="81"/>
      <c r="I313" s="155"/>
      <c r="J313" s="137">
        <f>J314</f>
        <v>0</v>
      </c>
      <c r="K313" s="137">
        <f aca="true" t="shared" si="134" ref="K313:R313">K314</f>
        <v>0</v>
      </c>
      <c r="L313" s="137">
        <f t="shared" si="134"/>
        <v>0</v>
      </c>
      <c r="M313" s="137">
        <f t="shared" si="134"/>
        <v>0</v>
      </c>
      <c r="N313" s="137">
        <f t="shared" si="134"/>
        <v>0</v>
      </c>
      <c r="O313" s="137">
        <f t="shared" si="134"/>
        <v>0</v>
      </c>
      <c r="P313" s="137">
        <f t="shared" si="134"/>
        <v>1273200</v>
      </c>
      <c r="Q313" s="137">
        <f t="shared" si="134"/>
        <v>0</v>
      </c>
      <c r="R313" s="137">
        <f t="shared" si="134"/>
        <v>0</v>
      </c>
    </row>
    <row r="314" spans="1:18" ht="21.75" customHeight="1">
      <c r="A314" s="244" t="s">
        <v>15</v>
      </c>
      <c r="B314" s="245"/>
      <c r="C314" s="246"/>
      <c r="D314" s="82">
        <f t="shared" si="126"/>
        <v>176</v>
      </c>
      <c r="E314" s="82">
        <v>7</v>
      </c>
      <c r="F314" s="82">
        <v>2</v>
      </c>
      <c r="G314" s="83" t="s">
        <v>235</v>
      </c>
      <c r="H314" s="6">
        <v>110</v>
      </c>
      <c r="I314" s="125">
        <v>210</v>
      </c>
      <c r="J314" s="139">
        <f>J315+J316</f>
        <v>0</v>
      </c>
      <c r="K314" s="139">
        <f aca="true" t="shared" si="135" ref="K314:R314">K315+K316</f>
        <v>0</v>
      </c>
      <c r="L314" s="139">
        <f t="shared" si="135"/>
        <v>0</v>
      </c>
      <c r="M314" s="139">
        <f t="shared" si="135"/>
        <v>0</v>
      </c>
      <c r="N314" s="139">
        <f t="shared" si="135"/>
        <v>0</v>
      </c>
      <c r="O314" s="139">
        <f t="shared" si="135"/>
        <v>0</v>
      </c>
      <c r="P314" s="181">
        <f t="shared" si="135"/>
        <v>1273200</v>
      </c>
      <c r="Q314" s="139">
        <f t="shared" si="135"/>
        <v>0</v>
      </c>
      <c r="R314" s="139">
        <f t="shared" si="135"/>
        <v>0</v>
      </c>
    </row>
    <row r="315" spans="1:18" ht="14.25" customHeight="1">
      <c r="A315" s="256" t="s">
        <v>16</v>
      </c>
      <c r="B315" s="257"/>
      <c r="C315" s="258"/>
      <c r="D315" s="82">
        <f t="shared" si="126"/>
        <v>177</v>
      </c>
      <c r="E315" s="82">
        <v>7</v>
      </c>
      <c r="F315" s="82">
        <v>2</v>
      </c>
      <c r="G315" s="83" t="s">
        <v>235</v>
      </c>
      <c r="H315" s="6">
        <v>111</v>
      </c>
      <c r="I315" s="125">
        <v>211</v>
      </c>
      <c r="J315" s="139"/>
      <c r="K315" s="139"/>
      <c r="L315" s="139"/>
      <c r="M315" s="139"/>
      <c r="N315" s="139"/>
      <c r="O315" s="139"/>
      <c r="P315" s="181">
        <f>обл22!D17</f>
        <v>977900</v>
      </c>
      <c r="Q315" s="139"/>
      <c r="R315" s="139"/>
    </row>
    <row r="316" spans="1:18" ht="20.25" customHeight="1">
      <c r="A316" s="250" t="s">
        <v>17</v>
      </c>
      <c r="B316" s="251"/>
      <c r="C316" s="252"/>
      <c r="D316" s="82">
        <f t="shared" si="126"/>
        <v>178</v>
      </c>
      <c r="E316" s="82">
        <v>7</v>
      </c>
      <c r="F316" s="82">
        <v>2</v>
      </c>
      <c r="G316" s="83" t="s">
        <v>235</v>
      </c>
      <c r="H316" s="6">
        <v>119</v>
      </c>
      <c r="I316" s="125">
        <v>213</v>
      </c>
      <c r="J316" s="139"/>
      <c r="K316" s="139"/>
      <c r="L316" s="139"/>
      <c r="M316" s="139"/>
      <c r="N316" s="139"/>
      <c r="O316" s="139"/>
      <c r="P316" s="181">
        <f>обл22!D28</f>
        <v>295300</v>
      </c>
      <c r="Q316" s="139"/>
      <c r="R316" s="139"/>
    </row>
    <row r="317" spans="1:18" s="150" customFormat="1" ht="63.75" customHeight="1">
      <c r="A317" s="247" t="s">
        <v>236</v>
      </c>
      <c r="B317" s="248"/>
      <c r="C317" s="249"/>
      <c r="D317" s="77">
        <f t="shared" si="126"/>
        <v>179</v>
      </c>
      <c r="E317" s="82">
        <v>7</v>
      </c>
      <c r="F317" s="77">
        <v>2</v>
      </c>
      <c r="G317" s="78" t="s">
        <v>237</v>
      </c>
      <c r="H317" s="81"/>
      <c r="I317" s="155"/>
      <c r="J317" s="137">
        <f>J320+J318</f>
        <v>0</v>
      </c>
      <c r="K317" s="137">
        <f aca="true" t="shared" si="136" ref="K317:R317">K320+K318</f>
        <v>0</v>
      </c>
      <c r="L317" s="137">
        <f t="shared" si="136"/>
        <v>0</v>
      </c>
      <c r="M317" s="137">
        <f t="shared" si="136"/>
        <v>0</v>
      </c>
      <c r="N317" s="137">
        <f t="shared" si="136"/>
        <v>0</v>
      </c>
      <c r="O317" s="137">
        <f t="shared" si="136"/>
        <v>0</v>
      </c>
      <c r="P317" s="180">
        <f t="shared" si="136"/>
        <v>77330</v>
      </c>
      <c r="Q317" s="137">
        <f t="shared" si="136"/>
        <v>0</v>
      </c>
      <c r="R317" s="137">
        <f t="shared" si="136"/>
        <v>0</v>
      </c>
    </row>
    <row r="318" spans="1:18" s="150" customFormat="1" ht="11.25">
      <c r="A318" s="244" t="s">
        <v>19</v>
      </c>
      <c r="B318" s="245"/>
      <c r="C318" s="246"/>
      <c r="D318" s="77">
        <f>D317+1</f>
        <v>180</v>
      </c>
      <c r="E318" s="82">
        <v>7</v>
      </c>
      <c r="F318" s="77">
        <v>2</v>
      </c>
      <c r="G318" s="78" t="s">
        <v>237</v>
      </c>
      <c r="H318" s="81">
        <v>240</v>
      </c>
      <c r="I318" s="155">
        <v>220</v>
      </c>
      <c r="J318" s="137">
        <f>J319</f>
        <v>0</v>
      </c>
      <c r="K318" s="137">
        <f aca="true" t="shared" si="137" ref="K318:R318">K319</f>
        <v>0</v>
      </c>
      <c r="L318" s="137">
        <f t="shared" si="137"/>
        <v>0</v>
      </c>
      <c r="M318" s="137">
        <f t="shared" si="137"/>
        <v>0</v>
      </c>
      <c r="N318" s="137">
        <f t="shared" si="137"/>
        <v>0</v>
      </c>
      <c r="O318" s="137">
        <f t="shared" si="137"/>
        <v>0</v>
      </c>
      <c r="P318" s="180">
        <f t="shared" si="137"/>
        <v>0</v>
      </c>
      <c r="Q318" s="137">
        <f t="shared" si="137"/>
        <v>0</v>
      </c>
      <c r="R318" s="137">
        <f t="shared" si="137"/>
        <v>0</v>
      </c>
    </row>
    <row r="319" spans="1:18" s="150" customFormat="1" ht="11.25">
      <c r="A319" s="250" t="s">
        <v>21</v>
      </c>
      <c r="B319" s="251"/>
      <c r="C319" s="252"/>
      <c r="D319" s="82">
        <f>D318+1</f>
        <v>181</v>
      </c>
      <c r="E319" s="82">
        <v>7</v>
      </c>
      <c r="F319" s="82">
        <v>2</v>
      </c>
      <c r="G319" s="83" t="s">
        <v>237</v>
      </c>
      <c r="H319" s="6">
        <v>244</v>
      </c>
      <c r="I319" s="125">
        <v>221</v>
      </c>
      <c r="J319" s="139"/>
      <c r="K319" s="139"/>
      <c r="L319" s="139"/>
      <c r="M319" s="139"/>
      <c r="N319" s="139"/>
      <c r="O319" s="139"/>
      <c r="P319" s="181">
        <f>обл22!G39</f>
        <v>0</v>
      </c>
      <c r="Q319" s="139"/>
      <c r="R319" s="139"/>
    </row>
    <row r="320" spans="1:18" ht="20.25" customHeight="1">
      <c r="A320" s="244" t="s">
        <v>31</v>
      </c>
      <c r="B320" s="245"/>
      <c r="C320" s="246"/>
      <c r="D320" s="77">
        <v>182</v>
      </c>
      <c r="E320" s="82">
        <v>7</v>
      </c>
      <c r="F320" s="77">
        <v>2</v>
      </c>
      <c r="G320" s="78" t="s">
        <v>237</v>
      </c>
      <c r="H320" s="81">
        <v>240</v>
      </c>
      <c r="I320" s="155">
        <v>300</v>
      </c>
      <c r="J320" s="137">
        <f>J321</f>
        <v>0</v>
      </c>
      <c r="K320" s="137">
        <f aca="true" t="shared" si="138" ref="K320:P320">K321</f>
        <v>0</v>
      </c>
      <c r="L320" s="137">
        <f t="shared" si="138"/>
        <v>0</v>
      </c>
      <c r="M320" s="137">
        <f t="shared" si="138"/>
        <v>0</v>
      </c>
      <c r="N320" s="137">
        <f t="shared" si="138"/>
        <v>0</v>
      </c>
      <c r="O320" s="137">
        <f t="shared" si="138"/>
        <v>0</v>
      </c>
      <c r="P320" s="180">
        <f t="shared" si="138"/>
        <v>77330</v>
      </c>
      <c r="Q320" s="137"/>
      <c r="R320" s="137"/>
    </row>
    <row r="321" spans="1:18" ht="20.25" customHeight="1">
      <c r="A321" s="250" t="s">
        <v>32</v>
      </c>
      <c r="B321" s="251"/>
      <c r="C321" s="252"/>
      <c r="D321" s="82">
        <f t="shared" si="126"/>
        <v>183</v>
      </c>
      <c r="E321" s="82">
        <v>7</v>
      </c>
      <c r="F321" s="82">
        <v>2</v>
      </c>
      <c r="G321" s="83" t="s">
        <v>237</v>
      </c>
      <c r="H321" s="6">
        <v>244</v>
      </c>
      <c r="I321" s="125">
        <v>310</v>
      </c>
      <c r="J321" s="139"/>
      <c r="K321" s="139"/>
      <c r="L321" s="139"/>
      <c r="M321" s="139"/>
      <c r="N321" s="139"/>
      <c r="O321" s="139"/>
      <c r="P321" s="181">
        <f>обл22!D47</f>
        <v>77330</v>
      </c>
      <c r="Q321" s="139"/>
      <c r="R321" s="139"/>
    </row>
    <row r="322" spans="1:18" s="152" customFormat="1" ht="45" customHeight="1">
      <c r="A322" s="247" t="s">
        <v>238</v>
      </c>
      <c r="B322" s="248"/>
      <c r="C322" s="249"/>
      <c r="D322" s="79">
        <f>D321+1</f>
        <v>184</v>
      </c>
      <c r="E322" s="82">
        <v>7</v>
      </c>
      <c r="F322" s="79">
        <v>2</v>
      </c>
      <c r="G322" s="80" t="s">
        <v>239</v>
      </c>
      <c r="H322" s="85"/>
      <c r="I322" s="156"/>
      <c r="J322" s="138">
        <f>J323</f>
        <v>0</v>
      </c>
      <c r="K322" s="138">
        <f aca="true" t="shared" si="139" ref="K322:R324">K323</f>
        <v>0</v>
      </c>
      <c r="L322" s="138">
        <f t="shared" si="139"/>
        <v>0</v>
      </c>
      <c r="M322" s="138">
        <f t="shared" si="139"/>
        <v>0</v>
      </c>
      <c r="N322" s="138">
        <f t="shared" si="139"/>
        <v>0</v>
      </c>
      <c r="O322" s="138">
        <f t="shared" si="139"/>
        <v>0</v>
      </c>
      <c r="P322" s="179">
        <f t="shared" si="139"/>
        <v>107420</v>
      </c>
      <c r="Q322" s="138">
        <f t="shared" si="139"/>
        <v>0</v>
      </c>
      <c r="R322" s="138">
        <f t="shared" si="139"/>
        <v>0</v>
      </c>
    </row>
    <row r="323" spans="1:18" ht="20.25" customHeight="1">
      <c r="A323" s="244" t="s">
        <v>31</v>
      </c>
      <c r="B323" s="245"/>
      <c r="C323" s="246"/>
      <c r="D323" s="77">
        <f>D322+1</f>
        <v>185</v>
      </c>
      <c r="E323" s="82">
        <v>7</v>
      </c>
      <c r="F323" s="77">
        <v>2</v>
      </c>
      <c r="G323" s="78" t="s">
        <v>239</v>
      </c>
      <c r="H323" s="81">
        <v>240</v>
      </c>
      <c r="I323" s="155">
        <v>300</v>
      </c>
      <c r="J323" s="137">
        <f>J324</f>
        <v>0</v>
      </c>
      <c r="K323" s="137">
        <f t="shared" si="139"/>
        <v>0</v>
      </c>
      <c r="L323" s="137">
        <f t="shared" si="139"/>
        <v>0</v>
      </c>
      <c r="M323" s="137">
        <f t="shared" si="139"/>
        <v>0</v>
      </c>
      <c r="N323" s="137">
        <f t="shared" si="139"/>
        <v>0</v>
      </c>
      <c r="O323" s="137">
        <f t="shared" si="139"/>
        <v>0</v>
      </c>
      <c r="P323" s="180">
        <f t="shared" si="139"/>
        <v>107420</v>
      </c>
      <c r="Q323" s="137">
        <f t="shared" si="139"/>
        <v>0</v>
      </c>
      <c r="R323" s="137">
        <f t="shared" si="139"/>
        <v>0</v>
      </c>
    </row>
    <row r="324" spans="1:18" ht="20.25" customHeight="1">
      <c r="A324" s="250" t="s">
        <v>33</v>
      </c>
      <c r="B324" s="251"/>
      <c r="C324" s="252"/>
      <c r="D324" s="82">
        <f aca="true" t="shared" si="140" ref="D324:D354">D323+1</f>
        <v>186</v>
      </c>
      <c r="E324" s="82">
        <v>7</v>
      </c>
      <c r="F324" s="82">
        <v>2</v>
      </c>
      <c r="G324" s="83" t="s">
        <v>239</v>
      </c>
      <c r="H324" s="6">
        <v>244</v>
      </c>
      <c r="I324" s="125">
        <v>340</v>
      </c>
      <c r="J324" s="139">
        <f>J325</f>
        <v>0</v>
      </c>
      <c r="K324" s="139">
        <f t="shared" si="139"/>
        <v>0</v>
      </c>
      <c r="L324" s="139">
        <f t="shared" si="139"/>
        <v>0</v>
      </c>
      <c r="M324" s="139">
        <f t="shared" si="139"/>
        <v>0</v>
      </c>
      <c r="N324" s="139">
        <f t="shared" si="139"/>
        <v>0</v>
      </c>
      <c r="O324" s="139">
        <f t="shared" si="139"/>
        <v>0</v>
      </c>
      <c r="P324" s="139">
        <f t="shared" si="139"/>
        <v>107420</v>
      </c>
      <c r="Q324" s="139">
        <f t="shared" si="139"/>
        <v>0</v>
      </c>
      <c r="R324" s="139">
        <f t="shared" si="139"/>
        <v>0</v>
      </c>
    </row>
    <row r="325" spans="1:18" ht="20.25" customHeight="1">
      <c r="A325" s="250" t="s">
        <v>126</v>
      </c>
      <c r="B325" s="251"/>
      <c r="C325" s="252"/>
      <c r="D325" s="82">
        <f t="shared" si="140"/>
        <v>187</v>
      </c>
      <c r="E325" s="82">
        <v>7</v>
      </c>
      <c r="F325" s="82">
        <v>2</v>
      </c>
      <c r="G325" s="83" t="s">
        <v>239</v>
      </c>
      <c r="H325" s="6">
        <v>244</v>
      </c>
      <c r="I325" s="125">
        <v>342</v>
      </c>
      <c r="J325" s="139"/>
      <c r="K325" s="139"/>
      <c r="L325" s="139"/>
      <c r="M325" s="139"/>
      <c r="N325" s="139"/>
      <c r="O325" s="139"/>
      <c r="P325" s="139">
        <f>'5-11 кл-22'!D20</f>
        <v>107420</v>
      </c>
      <c r="Q325" s="139"/>
      <c r="R325" s="139"/>
    </row>
    <row r="326" spans="1:18" ht="24.75" customHeight="1">
      <c r="A326" s="253" t="s">
        <v>326</v>
      </c>
      <c r="B326" s="254"/>
      <c r="C326" s="255"/>
      <c r="D326" s="192">
        <v>188</v>
      </c>
      <c r="E326" s="165">
        <v>7</v>
      </c>
      <c r="F326" s="165">
        <v>3</v>
      </c>
      <c r="G326" s="218" t="s">
        <v>323</v>
      </c>
      <c r="H326" s="134"/>
      <c r="I326" s="216"/>
      <c r="J326" s="217"/>
      <c r="K326" s="217"/>
      <c r="L326" s="217"/>
      <c r="M326" s="217"/>
      <c r="N326" s="217"/>
      <c r="O326" s="217"/>
      <c r="P326" s="217">
        <f>P327</f>
        <v>49242</v>
      </c>
      <c r="Q326" s="217"/>
      <c r="R326" s="217"/>
    </row>
    <row r="327" spans="1:18" ht="57.75" customHeight="1">
      <c r="A327" s="247" t="s">
        <v>322</v>
      </c>
      <c r="B327" s="248"/>
      <c r="C327" s="249"/>
      <c r="D327" s="82">
        <v>189</v>
      </c>
      <c r="E327" s="79">
        <v>7</v>
      </c>
      <c r="F327" s="79">
        <v>3</v>
      </c>
      <c r="G327" s="80" t="s">
        <v>325</v>
      </c>
      <c r="H327" s="6"/>
      <c r="I327" s="125"/>
      <c r="J327" s="138">
        <f>J328</f>
        <v>0</v>
      </c>
      <c r="K327" s="138">
        <f aca="true" t="shared" si="141" ref="K327:R328">K328</f>
        <v>0</v>
      </c>
      <c r="L327" s="138">
        <f t="shared" si="141"/>
        <v>0</v>
      </c>
      <c r="M327" s="138">
        <f t="shared" si="141"/>
        <v>0</v>
      </c>
      <c r="N327" s="138">
        <f t="shared" si="141"/>
        <v>0</v>
      </c>
      <c r="O327" s="138">
        <f t="shared" si="141"/>
        <v>0</v>
      </c>
      <c r="P327" s="179">
        <f>P331+P333</f>
        <v>49242</v>
      </c>
      <c r="Q327" s="138">
        <f t="shared" si="141"/>
        <v>0</v>
      </c>
      <c r="R327" s="138">
        <f t="shared" si="141"/>
        <v>0</v>
      </c>
    </row>
    <row r="328" spans="1:18" ht="20.25" customHeight="1">
      <c r="A328" s="244" t="s">
        <v>31</v>
      </c>
      <c r="B328" s="245"/>
      <c r="C328" s="246"/>
      <c r="D328" s="82">
        <v>190</v>
      </c>
      <c r="E328" s="79">
        <v>7</v>
      </c>
      <c r="F328" s="79">
        <v>3</v>
      </c>
      <c r="G328" s="80" t="s">
        <v>325</v>
      </c>
      <c r="H328" s="85">
        <v>110</v>
      </c>
      <c r="I328" s="156">
        <v>210</v>
      </c>
      <c r="J328" s="137">
        <f>J329</f>
        <v>0</v>
      </c>
      <c r="K328" s="137">
        <f t="shared" si="141"/>
        <v>0</v>
      </c>
      <c r="L328" s="137">
        <f t="shared" si="141"/>
        <v>0</v>
      </c>
      <c r="M328" s="137">
        <f t="shared" si="141"/>
        <v>0</v>
      </c>
      <c r="N328" s="137">
        <f t="shared" si="141"/>
        <v>0</v>
      </c>
      <c r="O328" s="137">
        <f t="shared" si="141"/>
        <v>0</v>
      </c>
      <c r="P328" s="137"/>
      <c r="Q328" s="137">
        <f t="shared" si="141"/>
        <v>0</v>
      </c>
      <c r="R328" s="137">
        <f t="shared" si="141"/>
        <v>0</v>
      </c>
    </row>
    <row r="329" spans="1:18" ht="20.25" customHeight="1">
      <c r="A329" s="256" t="s">
        <v>16</v>
      </c>
      <c r="B329" s="257"/>
      <c r="C329" s="258"/>
      <c r="D329" s="82">
        <v>191</v>
      </c>
      <c r="E329" s="82">
        <v>7</v>
      </c>
      <c r="F329" s="82">
        <v>3</v>
      </c>
      <c r="G329" s="83" t="s">
        <v>325</v>
      </c>
      <c r="H329" s="6">
        <v>111</v>
      </c>
      <c r="I329" s="125">
        <v>211</v>
      </c>
      <c r="J329" s="139"/>
      <c r="K329" s="139"/>
      <c r="L329" s="139"/>
      <c r="M329" s="139"/>
      <c r="N329" s="139"/>
      <c r="O329" s="139"/>
      <c r="P329" s="139"/>
      <c r="Q329" s="139"/>
      <c r="R329" s="139"/>
    </row>
    <row r="330" spans="1:18" ht="20.25" customHeight="1">
      <c r="A330" s="250" t="s">
        <v>17</v>
      </c>
      <c r="B330" s="251"/>
      <c r="C330" s="252"/>
      <c r="D330" s="82">
        <v>192</v>
      </c>
      <c r="E330" s="82">
        <v>7</v>
      </c>
      <c r="F330" s="82">
        <v>3</v>
      </c>
      <c r="G330" s="83" t="s">
        <v>325</v>
      </c>
      <c r="H330" s="6">
        <v>119</v>
      </c>
      <c r="I330" s="125">
        <v>213</v>
      </c>
      <c r="J330" s="139"/>
      <c r="K330" s="139"/>
      <c r="L330" s="139"/>
      <c r="M330" s="139"/>
      <c r="N330" s="139"/>
      <c r="O330" s="139"/>
      <c r="P330" s="139"/>
      <c r="Q330" s="139"/>
      <c r="R330" s="139"/>
    </row>
    <row r="331" spans="1:18" ht="20.25" customHeight="1">
      <c r="A331" s="244" t="s">
        <v>19</v>
      </c>
      <c r="B331" s="245"/>
      <c r="C331" s="246"/>
      <c r="D331" s="82">
        <v>193</v>
      </c>
      <c r="E331" s="79">
        <v>7</v>
      </c>
      <c r="F331" s="79">
        <v>3</v>
      </c>
      <c r="G331" s="80" t="s">
        <v>325</v>
      </c>
      <c r="H331" s="85">
        <v>240</v>
      </c>
      <c r="I331" s="156">
        <v>220</v>
      </c>
      <c r="J331" s="139"/>
      <c r="K331" s="139"/>
      <c r="L331" s="139"/>
      <c r="M331" s="139"/>
      <c r="N331" s="139"/>
      <c r="O331" s="139"/>
      <c r="P331" s="138">
        <f>P332</f>
        <v>48632</v>
      </c>
      <c r="Q331" s="139"/>
      <c r="R331" s="139"/>
    </row>
    <row r="332" spans="1:18" ht="20.25" customHeight="1">
      <c r="A332" s="250" t="s">
        <v>29</v>
      </c>
      <c r="B332" s="251"/>
      <c r="C332" s="252"/>
      <c r="D332" s="82">
        <v>194</v>
      </c>
      <c r="E332" s="82">
        <v>7</v>
      </c>
      <c r="F332" s="82">
        <v>3</v>
      </c>
      <c r="G332" s="83" t="s">
        <v>325</v>
      </c>
      <c r="H332" s="6">
        <v>244</v>
      </c>
      <c r="I332" s="125">
        <v>226</v>
      </c>
      <c r="J332" s="139"/>
      <c r="K332" s="139"/>
      <c r="L332" s="139"/>
      <c r="M332" s="139"/>
      <c r="N332" s="139"/>
      <c r="O332" s="139"/>
      <c r="P332" s="139">
        <f>'Фин.гр.22'!G40</f>
        <v>48632</v>
      </c>
      <c r="Q332" s="139"/>
      <c r="R332" s="139"/>
    </row>
    <row r="333" spans="1:18" ht="20.25" customHeight="1">
      <c r="A333" s="244" t="s">
        <v>19</v>
      </c>
      <c r="B333" s="245"/>
      <c r="C333" s="246"/>
      <c r="D333" s="79">
        <v>195</v>
      </c>
      <c r="E333" s="79">
        <v>7</v>
      </c>
      <c r="F333" s="79">
        <v>3</v>
      </c>
      <c r="G333" s="80" t="s">
        <v>325</v>
      </c>
      <c r="H333" s="85">
        <v>240</v>
      </c>
      <c r="I333" s="156">
        <v>300</v>
      </c>
      <c r="J333" s="139"/>
      <c r="K333" s="139"/>
      <c r="L333" s="139"/>
      <c r="M333" s="139"/>
      <c r="N333" s="139"/>
      <c r="O333" s="139"/>
      <c r="P333" s="138">
        <f>P334</f>
        <v>610</v>
      </c>
      <c r="Q333" s="139"/>
      <c r="R333" s="139"/>
    </row>
    <row r="334" spans="1:18" ht="20.25" customHeight="1">
      <c r="A334" s="250" t="s">
        <v>153</v>
      </c>
      <c r="B334" s="251"/>
      <c r="C334" s="252"/>
      <c r="D334" s="82">
        <v>196</v>
      </c>
      <c r="E334" s="82">
        <v>7</v>
      </c>
      <c r="F334" s="82">
        <v>3</v>
      </c>
      <c r="G334" s="83" t="s">
        <v>325</v>
      </c>
      <c r="H334" s="6">
        <v>244</v>
      </c>
      <c r="I334" s="125">
        <v>346</v>
      </c>
      <c r="J334" s="139"/>
      <c r="K334" s="139"/>
      <c r="L334" s="139"/>
      <c r="M334" s="139"/>
      <c r="N334" s="139"/>
      <c r="O334" s="139"/>
      <c r="P334" s="139">
        <f>'Фин.гр.22'!F49</f>
        <v>610</v>
      </c>
      <c r="Q334" s="139"/>
      <c r="R334" s="139"/>
    </row>
    <row r="335" spans="1:18" s="150" customFormat="1" ht="14.25" customHeight="1">
      <c r="A335" s="244" t="s">
        <v>240</v>
      </c>
      <c r="B335" s="245"/>
      <c r="C335" s="246"/>
      <c r="D335" s="77">
        <v>197</v>
      </c>
      <c r="E335" s="82">
        <v>7</v>
      </c>
      <c r="F335" s="77">
        <v>7</v>
      </c>
      <c r="G335" s="78"/>
      <c r="H335" s="81"/>
      <c r="I335" s="155"/>
      <c r="J335" s="137">
        <f>J336+J346</f>
        <v>0</v>
      </c>
      <c r="K335" s="137">
        <f aca="true" t="shared" si="142" ref="K335:R335">K336+K346</f>
        <v>0</v>
      </c>
      <c r="L335" s="137">
        <f t="shared" si="142"/>
        <v>0</v>
      </c>
      <c r="M335" s="137">
        <f t="shared" si="142"/>
        <v>75990</v>
      </c>
      <c r="N335" s="137">
        <f t="shared" si="142"/>
        <v>0</v>
      </c>
      <c r="O335" s="137">
        <f t="shared" si="142"/>
        <v>0</v>
      </c>
      <c r="P335" s="137">
        <f t="shared" si="142"/>
        <v>75990</v>
      </c>
      <c r="Q335" s="137">
        <f t="shared" si="142"/>
        <v>0</v>
      </c>
      <c r="R335" s="137">
        <f t="shared" si="142"/>
        <v>0</v>
      </c>
    </row>
    <row r="336" spans="1:18" ht="37.5" customHeight="1">
      <c r="A336" s="253" t="s">
        <v>241</v>
      </c>
      <c r="B336" s="254"/>
      <c r="C336" s="255"/>
      <c r="D336" s="132">
        <f t="shared" si="140"/>
        <v>198</v>
      </c>
      <c r="E336" s="192">
        <v>7</v>
      </c>
      <c r="F336" s="132">
        <v>7</v>
      </c>
      <c r="G336" s="133" t="s">
        <v>92</v>
      </c>
      <c r="H336" s="142"/>
      <c r="I336" s="161"/>
      <c r="J336" s="136">
        <f>J337</f>
        <v>0</v>
      </c>
      <c r="K336" s="136">
        <f aca="true" t="shared" si="143" ref="K336:R336">K337</f>
        <v>0</v>
      </c>
      <c r="L336" s="136">
        <f t="shared" si="143"/>
        <v>0</v>
      </c>
      <c r="M336" s="136">
        <f t="shared" si="143"/>
        <v>75990</v>
      </c>
      <c r="N336" s="136">
        <f t="shared" si="143"/>
        <v>0</v>
      </c>
      <c r="O336" s="136">
        <f t="shared" si="143"/>
        <v>0</v>
      </c>
      <c r="P336" s="136">
        <f t="shared" si="143"/>
        <v>0</v>
      </c>
      <c r="Q336" s="136">
        <f t="shared" si="143"/>
        <v>0</v>
      </c>
      <c r="R336" s="136">
        <f t="shared" si="143"/>
        <v>0</v>
      </c>
    </row>
    <row r="337" spans="1:18" ht="29.25" customHeight="1">
      <c r="A337" s="244" t="s">
        <v>242</v>
      </c>
      <c r="B337" s="245"/>
      <c r="C337" s="246"/>
      <c r="D337" s="77">
        <f t="shared" si="140"/>
        <v>199</v>
      </c>
      <c r="E337" s="82">
        <v>7</v>
      </c>
      <c r="F337" s="77">
        <v>7</v>
      </c>
      <c r="G337" s="78" t="s">
        <v>243</v>
      </c>
      <c r="H337" s="81"/>
      <c r="I337" s="155"/>
      <c r="J337" s="137">
        <f>J338+J342</f>
        <v>0</v>
      </c>
      <c r="K337" s="137">
        <f aca="true" t="shared" si="144" ref="K337:R337">K338+K342</f>
        <v>0</v>
      </c>
      <c r="L337" s="137">
        <f t="shared" si="144"/>
        <v>0</v>
      </c>
      <c r="M337" s="180">
        <f t="shared" si="144"/>
        <v>75990</v>
      </c>
      <c r="N337" s="137">
        <f t="shared" si="144"/>
        <v>0</v>
      </c>
      <c r="O337" s="137">
        <f t="shared" si="144"/>
        <v>0</v>
      </c>
      <c r="P337" s="137">
        <f t="shared" si="144"/>
        <v>0</v>
      </c>
      <c r="Q337" s="137">
        <f t="shared" si="144"/>
        <v>0</v>
      </c>
      <c r="R337" s="137">
        <f t="shared" si="144"/>
        <v>0</v>
      </c>
    </row>
    <row r="338" spans="1:18" s="152" customFormat="1" ht="29.25" customHeight="1">
      <c r="A338" s="247" t="s">
        <v>244</v>
      </c>
      <c r="B338" s="248"/>
      <c r="C338" s="249"/>
      <c r="D338" s="79">
        <f t="shared" si="140"/>
        <v>200</v>
      </c>
      <c r="E338" s="82">
        <v>7</v>
      </c>
      <c r="F338" s="79">
        <v>7</v>
      </c>
      <c r="G338" s="80" t="s">
        <v>245</v>
      </c>
      <c r="H338" s="85"/>
      <c r="I338" s="156"/>
      <c r="J338" s="138">
        <f>J339</f>
        <v>0</v>
      </c>
      <c r="K338" s="138">
        <f aca="true" t="shared" si="145" ref="K338:R340">K339</f>
        <v>0</v>
      </c>
      <c r="L338" s="138">
        <f t="shared" si="145"/>
        <v>0</v>
      </c>
      <c r="M338" s="138">
        <f t="shared" si="145"/>
        <v>4590</v>
      </c>
      <c r="N338" s="138">
        <f t="shared" si="145"/>
        <v>0</v>
      </c>
      <c r="O338" s="138">
        <f t="shared" si="145"/>
        <v>0</v>
      </c>
      <c r="P338" s="138">
        <f t="shared" si="145"/>
        <v>0</v>
      </c>
      <c r="Q338" s="138">
        <f t="shared" si="145"/>
        <v>0</v>
      </c>
      <c r="R338" s="138">
        <f t="shared" si="145"/>
        <v>0</v>
      </c>
    </row>
    <row r="339" spans="1:18" ht="20.25" customHeight="1">
      <c r="A339" s="244" t="s">
        <v>31</v>
      </c>
      <c r="B339" s="245"/>
      <c r="C339" s="246"/>
      <c r="D339" s="77">
        <f t="shared" si="140"/>
        <v>201</v>
      </c>
      <c r="E339" s="82">
        <v>7</v>
      </c>
      <c r="F339" s="77">
        <v>7</v>
      </c>
      <c r="G339" s="78" t="s">
        <v>245</v>
      </c>
      <c r="H339" s="81">
        <v>240</v>
      </c>
      <c r="I339" s="155">
        <v>300</v>
      </c>
      <c r="J339" s="137">
        <f>J340</f>
        <v>0</v>
      </c>
      <c r="K339" s="137">
        <f t="shared" si="145"/>
        <v>0</v>
      </c>
      <c r="L339" s="137">
        <f t="shared" si="145"/>
        <v>0</v>
      </c>
      <c r="M339" s="137">
        <f t="shared" si="145"/>
        <v>4590</v>
      </c>
      <c r="N339" s="137">
        <f t="shared" si="145"/>
        <v>0</v>
      </c>
      <c r="O339" s="137">
        <f t="shared" si="145"/>
        <v>0</v>
      </c>
      <c r="P339" s="137">
        <f t="shared" si="145"/>
        <v>0</v>
      </c>
      <c r="Q339" s="137">
        <f t="shared" si="145"/>
        <v>0</v>
      </c>
      <c r="R339" s="137">
        <f t="shared" si="145"/>
        <v>0</v>
      </c>
    </row>
    <row r="340" spans="1:18" ht="20.25" customHeight="1">
      <c r="A340" s="250" t="s">
        <v>33</v>
      </c>
      <c r="B340" s="251"/>
      <c r="C340" s="252"/>
      <c r="D340" s="82">
        <f t="shared" si="140"/>
        <v>202</v>
      </c>
      <c r="E340" s="82">
        <v>7</v>
      </c>
      <c r="F340" s="82">
        <v>7</v>
      </c>
      <c r="G340" s="83" t="s">
        <v>245</v>
      </c>
      <c r="H340" s="6">
        <v>244</v>
      </c>
      <c r="I340" s="125">
        <v>340</v>
      </c>
      <c r="J340" s="139">
        <f>J341</f>
        <v>0</v>
      </c>
      <c r="K340" s="139">
        <f t="shared" si="145"/>
        <v>0</v>
      </c>
      <c r="L340" s="139">
        <f t="shared" si="145"/>
        <v>0</v>
      </c>
      <c r="M340" s="139">
        <f t="shared" si="145"/>
        <v>4590</v>
      </c>
      <c r="N340" s="139">
        <f t="shared" si="145"/>
        <v>0</v>
      </c>
      <c r="O340" s="139">
        <f t="shared" si="145"/>
        <v>0</v>
      </c>
      <c r="P340" s="139">
        <f t="shared" si="145"/>
        <v>0</v>
      </c>
      <c r="Q340" s="139">
        <f t="shared" si="145"/>
        <v>0</v>
      </c>
      <c r="R340" s="139">
        <f t="shared" si="145"/>
        <v>0</v>
      </c>
    </row>
    <row r="341" spans="1:18" ht="20.25" customHeight="1">
      <c r="A341" s="250" t="s">
        <v>126</v>
      </c>
      <c r="B341" s="251"/>
      <c r="C341" s="252"/>
      <c r="D341" s="82">
        <f t="shared" si="140"/>
        <v>203</v>
      </c>
      <c r="E341" s="82">
        <v>7</v>
      </c>
      <c r="F341" s="82">
        <v>7</v>
      </c>
      <c r="G341" s="83" t="s">
        <v>245</v>
      </c>
      <c r="H341" s="6">
        <v>244</v>
      </c>
      <c r="I341" s="125">
        <v>342</v>
      </c>
      <c r="J341" s="139">
        <f>лагерь20!D21</f>
        <v>0</v>
      </c>
      <c r="K341" s="139"/>
      <c r="L341" s="139"/>
      <c r="M341" s="139">
        <f>лагерь21!D21</f>
        <v>4590</v>
      </c>
      <c r="N341" s="139"/>
      <c r="O341" s="139"/>
      <c r="P341" s="139"/>
      <c r="Q341" s="139"/>
      <c r="R341" s="139"/>
    </row>
    <row r="342" spans="1:18" ht="29.25" customHeight="1">
      <c r="A342" s="247" t="s">
        <v>246</v>
      </c>
      <c r="B342" s="248"/>
      <c r="C342" s="249"/>
      <c r="D342" s="79">
        <f t="shared" si="140"/>
        <v>204</v>
      </c>
      <c r="E342" s="82">
        <v>7</v>
      </c>
      <c r="F342" s="79">
        <v>7</v>
      </c>
      <c r="G342" s="80" t="s">
        <v>247</v>
      </c>
      <c r="H342" s="85"/>
      <c r="I342" s="156"/>
      <c r="J342" s="138">
        <f>J343</f>
        <v>0</v>
      </c>
      <c r="K342" s="138">
        <f aca="true" t="shared" si="146" ref="K342:R344">K343</f>
        <v>0</v>
      </c>
      <c r="L342" s="138">
        <f t="shared" si="146"/>
        <v>0</v>
      </c>
      <c r="M342" s="138">
        <f t="shared" si="146"/>
        <v>71400</v>
      </c>
      <c r="N342" s="138">
        <f t="shared" si="146"/>
        <v>0</v>
      </c>
      <c r="O342" s="138">
        <f t="shared" si="146"/>
        <v>0</v>
      </c>
      <c r="P342" s="138">
        <f t="shared" si="146"/>
        <v>0</v>
      </c>
      <c r="Q342" s="138">
        <f t="shared" si="146"/>
        <v>0</v>
      </c>
      <c r="R342" s="138">
        <f t="shared" si="146"/>
        <v>0</v>
      </c>
    </row>
    <row r="343" spans="1:18" ht="20.25" customHeight="1">
      <c r="A343" s="244" t="s">
        <v>31</v>
      </c>
      <c r="B343" s="245"/>
      <c r="C343" s="246"/>
      <c r="D343" s="77">
        <f t="shared" si="140"/>
        <v>205</v>
      </c>
      <c r="E343" s="82">
        <v>7</v>
      </c>
      <c r="F343" s="77">
        <v>7</v>
      </c>
      <c r="G343" s="78" t="s">
        <v>247</v>
      </c>
      <c r="H343" s="81">
        <v>240</v>
      </c>
      <c r="I343" s="155">
        <v>300</v>
      </c>
      <c r="J343" s="137">
        <f>J344</f>
        <v>0</v>
      </c>
      <c r="K343" s="137">
        <f t="shared" si="146"/>
        <v>0</v>
      </c>
      <c r="L343" s="137">
        <f t="shared" si="146"/>
        <v>0</v>
      </c>
      <c r="M343" s="137">
        <f t="shared" si="146"/>
        <v>71400</v>
      </c>
      <c r="N343" s="137">
        <f t="shared" si="146"/>
        <v>0</v>
      </c>
      <c r="O343" s="137">
        <f t="shared" si="146"/>
        <v>0</v>
      </c>
      <c r="P343" s="137">
        <f t="shared" si="146"/>
        <v>0</v>
      </c>
      <c r="Q343" s="137">
        <f t="shared" si="146"/>
        <v>0</v>
      </c>
      <c r="R343" s="137">
        <f t="shared" si="146"/>
        <v>0</v>
      </c>
    </row>
    <row r="344" spans="1:18" ht="20.25" customHeight="1">
      <c r="A344" s="250" t="s">
        <v>33</v>
      </c>
      <c r="B344" s="251"/>
      <c r="C344" s="252"/>
      <c r="D344" s="82">
        <f t="shared" si="140"/>
        <v>206</v>
      </c>
      <c r="E344" s="82">
        <v>7</v>
      </c>
      <c r="F344" s="82">
        <v>7</v>
      </c>
      <c r="G344" s="83" t="s">
        <v>247</v>
      </c>
      <c r="H344" s="6">
        <v>244</v>
      </c>
      <c r="I344" s="125">
        <v>340</v>
      </c>
      <c r="J344" s="139">
        <f>J345</f>
        <v>0</v>
      </c>
      <c r="K344" s="139">
        <f t="shared" si="146"/>
        <v>0</v>
      </c>
      <c r="L344" s="139">
        <f t="shared" si="146"/>
        <v>0</v>
      </c>
      <c r="M344" s="139">
        <f t="shared" si="146"/>
        <v>71400</v>
      </c>
      <c r="N344" s="139">
        <f t="shared" si="146"/>
        <v>0</v>
      </c>
      <c r="O344" s="139">
        <f t="shared" si="146"/>
        <v>0</v>
      </c>
      <c r="P344" s="139">
        <f t="shared" si="146"/>
        <v>0</v>
      </c>
      <c r="Q344" s="139">
        <f t="shared" si="146"/>
        <v>0</v>
      </c>
      <c r="R344" s="139">
        <f t="shared" si="146"/>
        <v>0</v>
      </c>
    </row>
    <row r="345" spans="1:18" ht="20.25" customHeight="1">
      <c r="A345" s="250" t="s">
        <v>126</v>
      </c>
      <c r="B345" s="251"/>
      <c r="C345" s="252"/>
      <c r="D345" s="82">
        <f t="shared" si="140"/>
        <v>207</v>
      </c>
      <c r="E345" s="82">
        <v>7</v>
      </c>
      <c r="F345" s="82">
        <v>7</v>
      </c>
      <c r="G345" s="83" t="s">
        <v>247</v>
      </c>
      <c r="H345" s="6">
        <v>244</v>
      </c>
      <c r="I345" s="125">
        <v>342</v>
      </c>
      <c r="J345" s="139">
        <f>лагерь20!D20</f>
        <v>0</v>
      </c>
      <c r="K345" s="139"/>
      <c r="L345" s="139"/>
      <c r="M345" s="139">
        <f>лагерь21!D20</f>
        <v>71400</v>
      </c>
      <c r="N345" s="139"/>
      <c r="O345" s="139"/>
      <c r="P345" s="139"/>
      <c r="Q345" s="139"/>
      <c r="R345" s="139"/>
    </row>
    <row r="346" spans="1:18" ht="32.25" customHeight="1">
      <c r="A346" s="253" t="s">
        <v>142</v>
      </c>
      <c r="B346" s="254"/>
      <c r="C346" s="255"/>
      <c r="D346" s="132">
        <f t="shared" si="140"/>
        <v>208</v>
      </c>
      <c r="E346" s="192">
        <v>7</v>
      </c>
      <c r="F346" s="132">
        <v>7</v>
      </c>
      <c r="G346" s="133" t="s">
        <v>143</v>
      </c>
      <c r="H346" s="142"/>
      <c r="I346" s="161"/>
      <c r="J346" s="136">
        <f>J347+J351</f>
        <v>0</v>
      </c>
      <c r="K346" s="136">
        <f aca="true" t="shared" si="147" ref="K346:R346">K347+K351</f>
        <v>0</v>
      </c>
      <c r="L346" s="136">
        <f t="shared" si="147"/>
        <v>0</v>
      </c>
      <c r="M346" s="136">
        <f t="shared" si="147"/>
        <v>0</v>
      </c>
      <c r="N346" s="136">
        <f t="shared" si="147"/>
        <v>0</v>
      </c>
      <c r="O346" s="136">
        <f t="shared" si="147"/>
        <v>0</v>
      </c>
      <c r="P346" s="136">
        <f t="shared" si="147"/>
        <v>75990</v>
      </c>
      <c r="Q346" s="136">
        <f t="shared" si="147"/>
        <v>0</v>
      </c>
      <c r="R346" s="136">
        <f t="shared" si="147"/>
        <v>0</v>
      </c>
    </row>
    <row r="347" spans="1:18" ht="29.25" customHeight="1">
      <c r="A347" s="247" t="s">
        <v>244</v>
      </c>
      <c r="B347" s="248"/>
      <c r="C347" s="249"/>
      <c r="D347" s="79">
        <f t="shared" si="140"/>
        <v>209</v>
      </c>
      <c r="E347" s="82">
        <v>7</v>
      </c>
      <c r="F347" s="79">
        <v>7</v>
      </c>
      <c r="G347" s="80" t="s">
        <v>248</v>
      </c>
      <c r="H347" s="85"/>
      <c r="I347" s="156"/>
      <c r="J347" s="138">
        <f>J348</f>
        <v>0</v>
      </c>
      <c r="K347" s="138">
        <f aca="true" t="shared" si="148" ref="K347:R349">K348</f>
        <v>0</v>
      </c>
      <c r="L347" s="138">
        <f t="shared" si="148"/>
        <v>0</v>
      </c>
      <c r="M347" s="138">
        <f t="shared" si="148"/>
        <v>0</v>
      </c>
      <c r="N347" s="138">
        <f t="shared" si="148"/>
        <v>0</v>
      </c>
      <c r="O347" s="138">
        <f t="shared" si="148"/>
        <v>0</v>
      </c>
      <c r="P347" s="138">
        <f t="shared" si="148"/>
        <v>4590</v>
      </c>
      <c r="Q347" s="138">
        <f t="shared" si="148"/>
        <v>0</v>
      </c>
      <c r="R347" s="138">
        <f t="shared" si="148"/>
        <v>0</v>
      </c>
    </row>
    <row r="348" spans="1:18" ht="20.25" customHeight="1">
      <c r="A348" s="244" t="s">
        <v>31</v>
      </c>
      <c r="B348" s="245"/>
      <c r="C348" s="246"/>
      <c r="D348" s="77">
        <f t="shared" si="140"/>
        <v>210</v>
      </c>
      <c r="E348" s="82">
        <v>7</v>
      </c>
      <c r="F348" s="77">
        <v>7</v>
      </c>
      <c r="G348" s="78" t="s">
        <v>248</v>
      </c>
      <c r="H348" s="81">
        <v>240</v>
      </c>
      <c r="I348" s="155">
        <v>300</v>
      </c>
      <c r="J348" s="137">
        <f>J349</f>
        <v>0</v>
      </c>
      <c r="K348" s="137">
        <f t="shared" si="148"/>
        <v>0</v>
      </c>
      <c r="L348" s="137">
        <f t="shared" si="148"/>
        <v>0</v>
      </c>
      <c r="M348" s="137">
        <f t="shared" si="148"/>
        <v>0</v>
      </c>
      <c r="N348" s="137">
        <f t="shared" si="148"/>
        <v>0</v>
      </c>
      <c r="O348" s="137">
        <f t="shared" si="148"/>
        <v>0</v>
      </c>
      <c r="P348" s="137">
        <f t="shared" si="148"/>
        <v>4590</v>
      </c>
      <c r="Q348" s="137">
        <f t="shared" si="148"/>
        <v>0</v>
      </c>
      <c r="R348" s="137">
        <f t="shared" si="148"/>
        <v>0</v>
      </c>
    </row>
    <row r="349" spans="1:18" ht="20.25" customHeight="1">
      <c r="A349" s="250" t="s">
        <v>33</v>
      </c>
      <c r="B349" s="251"/>
      <c r="C349" s="252"/>
      <c r="D349" s="82">
        <f t="shared" si="140"/>
        <v>211</v>
      </c>
      <c r="E349" s="82">
        <v>7</v>
      </c>
      <c r="F349" s="82">
        <v>7</v>
      </c>
      <c r="G349" s="83" t="s">
        <v>248</v>
      </c>
      <c r="H349" s="6">
        <v>244</v>
      </c>
      <c r="I349" s="125">
        <v>340</v>
      </c>
      <c r="J349" s="139">
        <f>J350</f>
        <v>0</v>
      </c>
      <c r="K349" s="139">
        <f t="shared" si="148"/>
        <v>0</v>
      </c>
      <c r="L349" s="139">
        <f t="shared" si="148"/>
        <v>0</v>
      </c>
      <c r="M349" s="139">
        <f t="shared" si="148"/>
        <v>0</v>
      </c>
      <c r="N349" s="139">
        <f t="shared" si="148"/>
        <v>0</v>
      </c>
      <c r="O349" s="139">
        <f t="shared" si="148"/>
        <v>0</v>
      </c>
      <c r="P349" s="139">
        <f t="shared" si="148"/>
        <v>4590</v>
      </c>
      <c r="Q349" s="139">
        <f t="shared" si="148"/>
        <v>0</v>
      </c>
      <c r="R349" s="139">
        <f t="shared" si="148"/>
        <v>0</v>
      </c>
    </row>
    <row r="350" spans="1:18" ht="20.25" customHeight="1">
      <c r="A350" s="250" t="s">
        <v>126</v>
      </c>
      <c r="B350" s="251"/>
      <c r="C350" s="252"/>
      <c r="D350" s="82">
        <f t="shared" si="140"/>
        <v>212</v>
      </c>
      <c r="E350" s="82">
        <v>7</v>
      </c>
      <c r="F350" s="82">
        <v>7</v>
      </c>
      <c r="G350" s="83" t="s">
        <v>248</v>
      </c>
      <c r="H350" s="6">
        <v>244</v>
      </c>
      <c r="I350" s="125">
        <v>342</v>
      </c>
      <c r="J350" s="139"/>
      <c r="K350" s="139"/>
      <c r="L350" s="139"/>
      <c r="M350" s="139"/>
      <c r="N350" s="139"/>
      <c r="O350" s="139"/>
      <c r="P350" s="139">
        <f>лагерь22!D19</f>
        <v>4590</v>
      </c>
      <c r="Q350" s="139"/>
      <c r="R350" s="139"/>
    </row>
    <row r="351" spans="1:18" ht="31.5" customHeight="1">
      <c r="A351" s="247" t="s">
        <v>246</v>
      </c>
      <c r="B351" s="248"/>
      <c r="C351" s="249"/>
      <c r="D351" s="79">
        <f t="shared" si="140"/>
        <v>213</v>
      </c>
      <c r="E351" s="82">
        <v>7</v>
      </c>
      <c r="F351" s="79">
        <v>7</v>
      </c>
      <c r="G351" s="80" t="s">
        <v>249</v>
      </c>
      <c r="H351" s="85"/>
      <c r="I351" s="156"/>
      <c r="J351" s="138">
        <f>J352</f>
        <v>0</v>
      </c>
      <c r="K351" s="138">
        <f aca="true" t="shared" si="149" ref="K351:R353">K352</f>
        <v>0</v>
      </c>
      <c r="L351" s="138">
        <f t="shared" si="149"/>
        <v>0</v>
      </c>
      <c r="M351" s="138">
        <f t="shared" si="149"/>
        <v>0</v>
      </c>
      <c r="N351" s="138">
        <f t="shared" si="149"/>
        <v>0</v>
      </c>
      <c r="O351" s="138">
        <f t="shared" si="149"/>
        <v>0</v>
      </c>
      <c r="P351" s="138">
        <f t="shared" si="149"/>
        <v>71400</v>
      </c>
      <c r="Q351" s="138">
        <f t="shared" si="149"/>
        <v>0</v>
      </c>
      <c r="R351" s="138">
        <f t="shared" si="149"/>
        <v>0</v>
      </c>
    </row>
    <row r="352" spans="1:18" ht="20.25" customHeight="1">
      <c r="A352" s="244" t="s">
        <v>31</v>
      </c>
      <c r="B352" s="245"/>
      <c r="C352" s="246"/>
      <c r="D352" s="77">
        <f t="shared" si="140"/>
        <v>214</v>
      </c>
      <c r="E352" s="82">
        <v>7</v>
      </c>
      <c r="F352" s="77">
        <v>7</v>
      </c>
      <c r="G352" s="78" t="s">
        <v>249</v>
      </c>
      <c r="H352" s="81">
        <v>240</v>
      </c>
      <c r="I352" s="155">
        <v>300</v>
      </c>
      <c r="J352" s="137">
        <f>J353</f>
        <v>0</v>
      </c>
      <c r="K352" s="137">
        <f t="shared" si="149"/>
        <v>0</v>
      </c>
      <c r="L352" s="137">
        <f t="shared" si="149"/>
        <v>0</v>
      </c>
      <c r="M352" s="137">
        <f t="shared" si="149"/>
        <v>0</v>
      </c>
      <c r="N352" s="137">
        <f t="shared" si="149"/>
        <v>0</v>
      </c>
      <c r="O352" s="137">
        <f t="shared" si="149"/>
        <v>0</v>
      </c>
      <c r="P352" s="137">
        <f t="shared" si="149"/>
        <v>71400</v>
      </c>
      <c r="Q352" s="137">
        <f t="shared" si="149"/>
        <v>0</v>
      </c>
      <c r="R352" s="137">
        <f t="shared" si="149"/>
        <v>0</v>
      </c>
    </row>
    <row r="353" spans="1:18" ht="20.25" customHeight="1">
      <c r="A353" s="250" t="s">
        <v>33</v>
      </c>
      <c r="B353" s="251"/>
      <c r="C353" s="252"/>
      <c r="D353" s="82">
        <f t="shared" si="140"/>
        <v>215</v>
      </c>
      <c r="E353" s="82">
        <v>7</v>
      </c>
      <c r="F353" s="82">
        <v>7</v>
      </c>
      <c r="G353" s="83" t="s">
        <v>249</v>
      </c>
      <c r="H353" s="6">
        <v>244</v>
      </c>
      <c r="I353" s="125">
        <v>340</v>
      </c>
      <c r="J353" s="139">
        <f>J354</f>
        <v>0</v>
      </c>
      <c r="K353" s="139">
        <f t="shared" si="149"/>
        <v>0</v>
      </c>
      <c r="L353" s="139">
        <f t="shared" si="149"/>
        <v>0</v>
      </c>
      <c r="M353" s="139">
        <f t="shared" si="149"/>
        <v>0</v>
      </c>
      <c r="N353" s="139">
        <f t="shared" si="149"/>
        <v>0</v>
      </c>
      <c r="O353" s="139">
        <f t="shared" si="149"/>
        <v>0</v>
      </c>
      <c r="P353" s="139">
        <f t="shared" si="149"/>
        <v>71400</v>
      </c>
      <c r="Q353" s="139">
        <f t="shared" si="149"/>
        <v>0</v>
      </c>
      <c r="R353" s="139">
        <f t="shared" si="149"/>
        <v>0</v>
      </c>
    </row>
    <row r="354" spans="1:18" ht="20.25" customHeight="1">
      <c r="A354" s="250" t="s">
        <v>126</v>
      </c>
      <c r="B354" s="251"/>
      <c r="C354" s="252"/>
      <c r="D354" s="82">
        <f t="shared" si="140"/>
        <v>216</v>
      </c>
      <c r="E354" s="82">
        <v>7</v>
      </c>
      <c r="F354" s="82">
        <v>7</v>
      </c>
      <c r="G354" s="83" t="s">
        <v>249</v>
      </c>
      <c r="H354" s="6">
        <v>244</v>
      </c>
      <c r="I354" s="125">
        <v>342</v>
      </c>
      <c r="J354" s="139"/>
      <c r="K354" s="139"/>
      <c r="L354" s="139"/>
      <c r="M354" s="139"/>
      <c r="N354" s="139"/>
      <c r="O354" s="139"/>
      <c r="P354" s="139">
        <f>лагерь22!D18</f>
        <v>71400</v>
      </c>
      <c r="Q354" s="139"/>
      <c r="R354" s="139"/>
    </row>
    <row r="355" spans="3:18" ht="11.25">
      <c r="C355" s="98" t="s">
        <v>121</v>
      </c>
      <c r="E355" s="126"/>
      <c r="F355" s="126"/>
      <c r="G355" s="126"/>
      <c r="H355" s="126"/>
      <c r="I355" s="126"/>
      <c r="J355" s="219">
        <f>J304+J270+J265+J264+J260+J256+J254+J251+J248+J245+J242+J237+J232+J226+J215+J202+J196+J134+J274</f>
        <v>8688306.18</v>
      </c>
      <c r="K355" s="128" t="s">
        <v>122</v>
      </c>
      <c r="L355" s="128" t="s">
        <v>122</v>
      </c>
      <c r="M355" s="145">
        <f>M337+M270+M264+M260+M256+M248+M242+M232+M226+M202+M196+M162+M159+M155+M149+M142+M215+M274</f>
        <v>8387040</v>
      </c>
      <c r="N355" s="128" t="s">
        <v>122</v>
      </c>
      <c r="O355" s="128" t="s">
        <v>122</v>
      </c>
      <c r="P355" s="145">
        <f>P346+P327+P323+P317+P314+P310+P301+P297+P287+P284+P270+P166</f>
        <v>8061707</v>
      </c>
      <c r="Q355" s="128" t="s">
        <v>122</v>
      </c>
      <c r="R355" s="128" t="s">
        <v>122</v>
      </c>
    </row>
    <row r="356" spans="9:18" ht="11.25">
      <c r="I356" s="98" t="s">
        <v>123</v>
      </c>
      <c r="J356" s="215">
        <f>J355</f>
        <v>8688306.18</v>
      </c>
      <c r="K356" s="185" t="s">
        <v>122</v>
      </c>
      <c r="L356" s="185" t="s">
        <v>122</v>
      </c>
      <c r="M356" s="145">
        <f>M355</f>
        <v>8387040</v>
      </c>
      <c r="N356" s="185" t="s">
        <v>122</v>
      </c>
      <c r="O356" s="185" t="s">
        <v>122</v>
      </c>
      <c r="P356" s="145">
        <f>P355</f>
        <v>8061707</v>
      </c>
      <c r="Q356" s="128" t="s">
        <v>122</v>
      </c>
      <c r="R356" s="128" t="s">
        <v>122</v>
      </c>
    </row>
    <row r="357" spans="10:16" ht="11.25">
      <c r="J357" s="146"/>
      <c r="M357" s="146"/>
      <c r="P357" s="146"/>
    </row>
    <row r="358" spans="10:16" ht="15" customHeight="1">
      <c r="J358" s="146"/>
      <c r="M358" s="146"/>
      <c r="P358" s="146"/>
    </row>
    <row r="359" ht="15" customHeight="1">
      <c r="A359" s="98" t="s">
        <v>128</v>
      </c>
    </row>
    <row r="360" spans="1:15" ht="15" customHeight="1">
      <c r="A360" s="98" t="s">
        <v>129</v>
      </c>
      <c r="D360" s="148" t="s">
        <v>281</v>
      </c>
      <c r="E360" s="111"/>
      <c r="F360" s="111"/>
      <c r="H360" s="111"/>
      <c r="I360" s="111"/>
      <c r="J360" s="111"/>
      <c r="L360" s="148" t="s">
        <v>280</v>
      </c>
      <c r="M360" s="111"/>
      <c r="N360" s="111"/>
      <c r="O360" s="111"/>
    </row>
    <row r="361" spans="4:15" ht="15" customHeight="1">
      <c r="D361" s="315" t="s">
        <v>130</v>
      </c>
      <c r="E361" s="315"/>
      <c r="F361" s="315"/>
      <c r="H361" s="316" t="s">
        <v>101</v>
      </c>
      <c r="I361" s="316"/>
      <c r="J361" s="316"/>
      <c r="L361" s="316" t="s">
        <v>131</v>
      </c>
      <c r="M361" s="316"/>
      <c r="N361" s="316"/>
      <c r="O361" s="316"/>
    </row>
    <row r="362" ht="15" customHeight="1"/>
    <row r="363" ht="15" customHeight="1"/>
    <row r="364" spans="1:15" ht="15" customHeight="1">
      <c r="A364" s="98" t="s">
        <v>132</v>
      </c>
      <c r="D364" s="148" t="s">
        <v>271</v>
      </c>
      <c r="E364" s="111"/>
      <c r="F364" s="111"/>
      <c r="H364" s="111"/>
      <c r="I364" s="111"/>
      <c r="J364" s="111"/>
      <c r="L364" s="148" t="s">
        <v>269</v>
      </c>
      <c r="M364" s="111"/>
      <c r="N364" s="111"/>
      <c r="O364" s="111"/>
    </row>
    <row r="365" spans="4:15" ht="15" customHeight="1">
      <c r="D365" s="315" t="s">
        <v>130</v>
      </c>
      <c r="E365" s="315"/>
      <c r="F365" s="315"/>
      <c r="H365" s="316" t="s">
        <v>101</v>
      </c>
      <c r="I365" s="316"/>
      <c r="J365" s="316"/>
      <c r="L365" s="316" t="s">
        <v>131</v>
      </c>
      <c r="M365" s="316"/>
      <c r="N365" s="316"/>
      <c r="O365" s="316"/>
    </row>
    <row r="366" ht="15" customHeight="1"/>
    <row r="367" spans="1:16" ht="15" customHeight="1">
      <c r="A367" s="104" t="s">
        <v>103</v>
      </c>
      <c r="B367" s="105"/>
      <c r="C367" s="106"/>
      <c r="D367" s="106" t="s">
        <v>104</v>
      </c>
      <c r="J367" s="160"/>
      <c r="M367" s="160"/>
      <c r="P367" s="146"/>
    </row>
    <row r="368" spans="9:16" ht="15" customHeight="1">
      <c r="I368" s="163"/>
      <c r="J368" s="160"/>
      <c r="M368" s="160"/>
      <c r="P368" s="146"/>
    </row>
    <row r="369" spans="10:16" ht="15" customHeight="1">
      <c r="J369" s="160"/>
      <c r="M369" s="160"/>
      <c r="N369" s="146"/>
      <c r="P369" s="146"/>
    </row>
    <row r="370" spans="10:13" ht="15" customHeight="1">
      <c r="J370" s="160"/>
      <c r="M370" s="146"/>
    </row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</sheetData>
  <sheetProtection/>
  <mergeCells count="273">
    <mergeCell ref="A280:C280"/>
    <mergeCell ref="A281:C281"/>
    <mergeCell ref="A273:C273"/>
    <mergeCell ref="A326:C326"/>
    <mergeCell ref="A300:C300"/>
    <mergeCell ref="A301:C301"/>
    <mergeCell ref="A302:C302"/>
    <mergeCell ref="A303:C303"/>
    <mergeCell ref="A317:C317"/>
    <mergeCell ref="A320:C320"/>
    <mergeCell ref="A331:C331"/>
    <mergeCell ref="A332:C332"/>
    <mergeCell ref="A333:C333"/>
    <mergeCell ref="A334:C334"/>
    <mergeCell ref="A274:C274"/>
    <mergeCell ref="A275:C275"/>
    <mergeCell ref="A276:C276"/>
    <mergeCell ref="A277:C277"/>
    <mergeCell ref="A278:C278"/>
    <mergeCell ref="A279:C279"/>
    <mergeCell ref="A191:C191"/>
    <mergeCell ref="A177:C177"/>
    <mergeCell ref="A178:C178"/>
    <mergeCell ref="A185:C185"/>
    <mergeCell ref="A186:C186"/>
    <mergeCell ref="A187:C187"/>
    <mergeCell ref="A219:C219"/>
    <mergeCell ref="A162:C162"/>
    <mergeCell ref="A163:C163"/>
    <mergeCell ref="A164:C164"/>
    <mergeCell ref="A165:C165"/>
    <mergeCell ref="A175:C175"/>
    <mergeCell ref="A176:C176"/>
    <mergeCell ref="A188:C188"/>
    <mergeCell ref="A189:C189"/>
    <mergeCell ref="A190:C190"/>
    <mergeCell ref="A135:C135"/>
    <mergeCell ref="A136:C136"/>
    <mergeCell ref="A137:C137"/>
    <mergeCell ref="A138:C138"/>
    <mergeCell ref="A139:C139"/>
    <mergeCell ref="A184:C184"/>
    <mergeCell ref="A161:C161"/>
    <mergeCell ref="A179:C179"/>
    <mergeCell ref="A180:C180"/>
    <mergeCell ref="A181:C181"/>
    <mergeCell ref="A236:C236"/>
    <mergeCell ref="A266:C266"/>
    <mergeCell ref="A182:C182"/>
    <mergeCell ref="A183:C183"/>
    <mergeCell ref="A237:C237"/>
    <mergeCell ref="A238:C238"/>
    <mergeCell ref="A239:C239"/>
    <mergeCell ref="A221:C221"/>
    <mergeCell ref="A258:C258"/>
    <mergeCell ref="A259:C259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267:C267"/>
    <mergeCell ref="A247:C247"/>
    <mergeCell ref="A134:C134"/>
    <mergeCell ref="A140:C140"/>
    <mergeCell ref="A141:C141"/>
    <mergeCell ref="A142:C142"/>
    <mergeCell ref="A143:C143"/>
    <mergeCell ref="A144:C144"/>
    <mergeCell ref="A145:C145"/>
    <mergeCell ref="A232:C232"/>
    <mergeCell ref="A233:C233"/>
    <mergeCell ref="A234:C234"/>
    <mergeCell ref="A235:C235"/>
    <mergeCell ref="A229:C229"/>
    <mergeCell ref="A226:C226"/>
    <mergeCell ref="A230:C230"/>
    <mergeCell ref="A231:C231"/>
    <mergeCell ref="A211:C211"/>
    <mergeCell ref="A322:C322"/>
    <mergeCell ref="A214:C214"/>
    <mergeCell ref="A218:C218"/>
    <mergeCell ref="A227:C227"/>
    <mergeCell ref="A228:C228"/>
    <mergeCell ref="A223:C223"/>
    <mergeCell ref="A314:C314"/>
    <mergeCell ref="A315:C315"/>
    <mergeCell ref="A316:C316"/>
    <mergeCell ref="A269:C269"/>
    <mergeCell ref="A321:C321"/>
    <mergeCell ref="A318:C318"/>
    <mergeCell ref="A319:C319"/>
    <mergeCell ref="A308:C308"/>
    <mergeCell ref="A309:C309"/>
    <mergeCell ref="A310:C310"/>
    <mergeCell ref="A311:C311"/>
    <mergeCell ref="A312:C312"/>
    <mergeCell ref="A313:C313"/>
    <mergeCell ref="A245:C245"/>
    <mergeCell ref="A246:C246"/>
    <mergeCell ref="A251:C251"/>
    <mergeCell ref="A252:C252"/>
    <mergeCell ref="A282:C282"/>
    <mergeCell ref="A268:C268"/>
    <mergeCell ref="A256:C256"/>
    <mergeCell ref="A257:C257"/>
    <mergeCell ref="A260:C260"/>
    <mergeCell ref="A248:C248"/>
    <mergeCell ref="D361:F361"/>
    <mergeCell ref="H361:J361"/>
    <mergeCell ref="L361:O361"/>
    <mergeCell ref="D365:F365"/>
    <mergeCell ref="H365:J365"/>
    <mergeCell ref="L365:O365"/>
    <mergeCell ref="A297:C297"/>
    <mergeCell ref="A298:C298"/>
    <mergeCell ref="A299:C299"/>
    <mergeCell ref="A287:C287"/>
    <mergeCell ref="A288:C288"/>
    <mergeCell ref="A289:C289"/>
    <mergeCell ref="A290:C290"/>
    <mergeCell ref="A291:C291"/>
    <mergeCell ref="A292:C292"/>
    <mergeCell ref="A294:C294"/>
    <mergeCell ref="A249:C249"/>
    <mergeCell ref="A250:C250"/>
    <mergeCell ref="A253:C253"/>
    <mergeCell ref="A261:C261"/>
    <mergeCell ref="A262:C262"/>
    <mergeCell ref="A255:C255"/>
    <mergeCell ref="A254:C254"/>
    <mergeCell ref="A263:C263"/>
    <mergeCell ref="A224:C224"/>
    <mergeCell ref="A225:C225"/>
    <mergeCell ref="A285:C285"/>
    <mergeCell ref="A283:C283"/>
    <mergeCell ref="A240:C240"/>
    <mergeCell ref="A241:C241"/>
    <mergeCell ref="A242:C242"/>
    <mergeCell ref="A243:C243"/>
    <mergeCell ref="A244:C244"/>
    <mergeCell ref="A265:C265"/>
    <mergeCell ref="A286:C286"/>
    <mergeCell ref="A212:C212"/>
    <mergeCell ref="A213:C213"/>
    <mergeCell ref="A215:C215"/>
    <mergeCell ref="A216:C216"/>
    <mergeCell ref="A217:C217"/>
    <mergeCell ref="A220:C220"/>
    <mergeCell ref="A284:C284"/>
    <mergeCell ref="A222:C222"/>
    <mergeCell ref="A205:C205"/>
    <mergeCell ref="A206:C206"/>
    <mergeCell ref="A207:C207"/>
    <mergeCell ref="A208:C208"/>
    <mergeCell ref="A209:C209"/>
    <mergeCell ref="A210:C210"/>
    <mergeCell ref="A198:C198"/>
    <mergeCell ref="A199:C199"/>
    <mergeCell ref="A202:C202"/>
    <mergeCell ref="A203:C203"/>
    <mergeCell ref="A204:C204"/>
    <mergeCell ref="A200:C200"/>
    <mergeCell ref="A201:C201"/>
    <mergeCell ref="A133:C133"/>
    <mergeCell ref="A192:C192"/>
    <mergeCell ref="A193:C193"/>
    <mergeCell ref="A194:C194"/>
    <mergeCell ref="A195:C195"/>
    <mergeCell ref="A196:C196"/>
    <mergeCell ref="A146:C146"/>
    <mergeCell ref="A147:C147"/>
    <mergeCell ref="A148:C148"/>
    <mergeCell ref="A149:C149"/>
    <mergeCell ref="G130:G131"/>
    <mergeCell ref="H130:H131"/>
    <mergeCell ref="J130:L130"/>
    <mergeCell ref="M130:O130"/>
    <mergeCell ref="P130:R130"/>
    <mergeCell ref="A132:C132"/>
    <mergeCell ref="J31:L31"/>
    <mergeCell ref="M31:O31"/>
    <mergeCell ref="A127:R127"/>
    <mergeCell ref="A129:C131"/>
    <mergeCell ref="D129:D131"/>
    <mergeCell ref="E129:H129"/>
    <mergeCell ref="I129:I131"/>
    <mergeCell ref="J129:R129"/>
    <mergeCell ref="E130:E131"/>
    <mergeCell ref="F130:F131"/>
    <mergeCell ref="M24:N24"/>
    <mergeCell ref="A28:N28"/>
    <mergeCell ref="B30:E30"/>
    <mergeCell ref="F30:F32"/>
    <mergeCell ref="G30:O30"/>
    <mergeCell ref="B31:B32"/>
    <mergeCell ref="C31:C32"/>
    <mergeCell ref="D31:D32"/>
    <mergeCell ref="E31:E32"/>
    <mergeCell ref="G31:I31"/>
    <mergeCell ref="M20:N20"/>
    <mergeCell ref="M21:N21"/>
    <mergeCell ref="E22:J22"/>
    <mergeCell ref="M22:N22"/>
    <mergeCell ref="F23:J23"/>
    <mergeCell ref="M23:N23"/>
    <mergeCell ref="L11:N11"/>
    <mergeCell ref="A17:J17"/>
    <mergeCell ref="M17:N17"/>
    <mergeCell ref="A18:J18"/>
    <mergeCell ref="M18:N18"/>
    <mergeCell ref="A19:J19"/>
    <mergeCell ref="M19:N19"/>
    <mergeCell ref="A304:C304"/>
    <mergeCell ref="A305:C305"/>
    <mergeCell ref="A306:C306"/>
    <mergeCell ref="A307:C307"/>
    <mergeCell ref="I2:N2"/>
    <mergeCell ref="I4:N4"/>
    <mergeCell ref="I6:N6"/>
    <mergeCell ref="I8:N8"/>
    <mergeCell ref="L10:N10"/>
    <mergeCell ref="I11:K11"/>
    <mergeCell ref="A271:C271"/>
    <mergeCell ref="A272:C272"/>
    <mergeCell ref="A150:C150"/>
    <mergeCell ref="A151:C151"/>
    <mergeCell ref="A152:C152"/>
    <mergeCell ref="A166:C166"/>
    <mergeCell ref="A167:C167"/>
    <mergeCell ref="A168:C168"/>
    <mergeCell ref="A169:C169"/>
    <mergeCell ref="A197:C197"/>
    <mergeCell ref="A295:C295"/>
    <mergeCell ref="A296:C296"/>
    <mergeCell ref="A293:C293"/>
    <mergeCell ref="A170:C170"/>
    <mergeCell ref="A171:C171"/>
    <mergeCell ref="A172:C172"/>
    <mergeCell ref="A173:C173"/>
    <mergeCell ref="A174:C174"/>
    <mergeCell ref="A264:C264"/>
    <mergeCell ref="A270:C270"/>
    <mergeCell ref="A323:C323"/>
    <mergeCell ref="A324:C324"/>
    <mergeCell ref="A325:C325"/>
    <mergeCell ref="A335:C335"/>
    <mergeCell ref="A336:C336"/>
    <mergeCell ref="A337:C337"/>
    <mergeCell ref="A329:C329"/>
    <mergeCell ref="A330:C330"/>
    <mergeCell ref="A327:C327"/>
    <mergeCell ref="A328:C328"/>
    <mergeCell ref="A354:C354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38:C338"/>
    <mergeCell ref="A339:C339"/>
    <mergeCell ref="A340:C340"/>
    <mergeCell ref="A341:C341"/>
    <mergeCell ref="A353:C353"/>
    <mergeCell ref="A342:C342"/>
    <mergeCell ref="A343:C343"/>
  </mergeCells>
  <printOptions/>
  <pageMargins left="0.3937007874015748" right="0" top="0" bottom="0" header="0.31496062992125984" footer="0.31496062992125984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5" ht="12.75">
      <c r="B7" s="323" t="s">
        <v>34</v>
      </c>
      <c r="C7" s="323"/>
      <c r="D7" s="323"/>
      <c r="E7" s="323"/>
    </row>
    <row r="8" spans="2:5" ht="20.25" customHeight="1">
      <c r="B8" s="323" t="s">
        <v>283</v>
      </c>
      <c r="C8" s="323"/>
      <c r="D8" s="323"/>
      <c r="E8" s="323"/>
    </row>
    <row r="9" ht="6.75" customHeight="1"/>
    <row r="10" spans="2:4" ht="12.75">
      <c r="B10" s="325" t="s">
        <v>166</v>
      </c>
      <c r="C10" s="325"/>
      <c r="D10" s="325"/>
    </row>
    <row r="11" ht="13.5" customHeight="1"/>
    <row r="12" spans="2:5" ht="23.25" customHeight="1">
      <c r="B12" s="10" t="s">
        <v>36</v>
      </c>
      <c r="C12" s="11" t="s">
        <v>37</v>
      </c>
      <c r="D12" s="326" t="s">
        <v>38</v>
      </c>
      <c r="E12" s="326"/>
    </row>
    <row r="13" spans="2:5" ht="12.75">
      <c r="B13" s="13">
        <v>1</v>
      </c>
      <c r="C13" s="9">
        <v>2</v>
      </c>
      <c r="D13" s="327">
        <v>3</v>
      </c>
      <c r="E13" s="327"/>
    </row>
    <row r="14" spans="2:10" ht="12.75" customHeight="1">
      <c r="B14" s="13">
        <v>1</v>
      </c>
      <c r="C14" s="9" t="s">
        <v>16</v>
      </c>
      <c r="D14" s="328">
        <f>D17</f>
        <v>0</v>
      </c>
      <c r="E14" s="328"/>
      <c r="J14" s="60"/>
    </row>
    <row r="15" spans="2:5" ht="12.75" customHeight="1">
      <c r="B15" s="13"/>
      <c r="C15" s="27" t="s">
        <v>39</v>
      </c>
      <c r="D15" s="330"/>
      <c r="E15" s="330"/>
    </row>
    <row r="16" spans="2:5" ht="12.75" customHeight="1">
      <c r="B16" s="13"/>
      <c r="C16" s="27" t="s">
        <v>40</v>
      </c>
      <c r="D16" s="349"/>
      <c r="E16" s="349"/>
    </row>
    <row r="17" spans="2:10" ht="12.75" customHeight="1">
      <c r="B17" s="13"/>
      <c r="C17" s="41" t="s">
        <v>182</v>
      </c>
      <c r="D17" s="338"/>
      <c r="E17" s="338"/>
      <c r="J17" s="60"/>
    </row>
    <row r="18" spans="2:5" ht="12.75" customHeight="1">
      <c r="B18" s="13"/>
      <c r="C18" s="41"/>
      <c r="D18" s="340"/>
      <c r="E18" s="340"/>
    </row>
    <row r="21" spans="2:4" ht="12.75">
      <c r="B21" s="12"/>
      <c r="C21" s="12"/>
      <c r="D21" s="12"/>
    </row>
    <row r="22" spans="2:7" ht="12.75" customHeight="1">
      <c r="B22" s="334" t="s">
        <v>168</v>
      </c>
      <c r="C22" s="334"/>
      <c r="D22" s="334"/>
      <c r="E22" s="334"/>
      <c r="F22" s="334"/>
      <c r="G22" s="334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26" t="s">
        <v>38</v>
      </c>
      <c r="E24" s="326"/>
    </row>
    <row r="25" spans="2:5" ht="12.75">
      <c r="B25" s="11">
        <v>1</v>
      </c>
      <c r="C25" s="11">
        <v>2</v>
      </c>
      <c r="D25" s="326">
        <v>3</v>
      </c>
      <c r="E25" s="326"/>
    </row>
    <row r="26" spans="2:6" ht="18" customHeight="1">
      <c r="B26" s="13">
        <v>1</v>
      </c>
      <c r="C26" s="27" t="s">
        <v>45</v>
      </c>
      <c r="D26" s="328">
        <f>D28</f>
        <v>0</v>
      </c>
      <c r="E26" s="328"/>
      <c r="F26" s="19"/>
    </row>
    <row r="27" spans="2:6" ht="12.75" customHeight="1">
      <c r="B27" s="13"/>
      <c r="C27" s="31" t="s">
        <v>46</v>
      </c>
      <c r="D27" s="344"/>
      <c r="E27" s="344"/>
      <c r="F27" s="19"/>
    </row>
    <row r="28" spans="2:6" ht="12.75" customHeight="1">
      <c r="B28" s="13"/>
      <c r="C28" s="41" t="s">
        <v>182</v>
      </c>
      <c r="D28" s="349"/>
      <c r="E28" s="349"/>
      <c r="F28" s="19"/>
    </row>
    <row r="29" spans="2:6" ht="12.75" customHeight="1" hidden="1">
      <c r="B29" s="13"/>
      <c r="C29" s="27" t="s">
        <v>47</v>
      </c>
      <c r="D29" s="327">
        <v>24905</v>
      </c>
      <c r="E29" s="327"/>
      <c r="F29" s="19"/>
    </row>
    <row r="30" spans="2:5" ht="12.75" customHeight="1" hidden="1">
      <c r="B30" s="13"/>
      <c r="C30" s="27" t="s">
        <v>48</v>
      </c>
      <c r="D30" s="327">
        <v>217722</v>
      </c>
      <c r="E30" s="327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334" t="s">
        <v>183</v>
      </c>
      <c r="C34" s="334"/>
      <c r="D34" s="334"/>
      <c r="E34" s="334"/>
      <c r="F34" s="334"/>
      <c r="G34" s="334"/>
    </row>
    <row r="35" spans="2:4" ht="12.75">
      <c r="B35" s="12"/>
      <c r="C35" s="12"/>
      <c r="D35" s="12"/>
    </row>
    <row r="36" spans="2:4" ht="35.25" customHeight="1">
      <c r="B36" s="10" t="s">
        <v>36</v>
      </c>
      <c r="C36" s="11" t="s">
        <v>37</v>
      </c>
      <c r="D36" s="11" t="s">
        <v>38</v>
      </c>
    </row>
    <row r="37" spans="2:6" ht="12.75">
      <c r="B37" s="9">
        <v>1</v>
      </c>
      <c r="C37" s="9">
        <v>2</v>
      </c>
      <c r="D37" s="9">
        <v>4</v>
      </c>
      <c r="E37" s="335"/>
      <c r="F37" s="323"/>
    </row>
    <row r="38" spans="2:8" ht="12.75" customHeight="1">
      <c r="B38" s="72">
        <v>1</v>
      </c>
      <c r="C38" s="73" t="s">
        <v>88</v>
      </c>
      <c r="D38" s="74">
        <f>D39</f>
        <v>108714</v>
      </c>
      <c r="H38" s="60"/>
    </row>
    <row r="39" spans="2:8" ht="12.75" customHeight="1">
      <c r="B39" s="72"/>
      <c r="C39" s="31" t="s">
        <v>89</v>
      </c>
      <c r="D39" s="175">
        <v>108714</v>
      </c>
      <c r="H39" s="60"/>
    </row>
    <row r="40" spans="2:10" ht="12.75" customHeight="1">
      <c r="B40" s="13"/>
      <c r="C40" s="36" t="s">
        <v>1</v>
      </c>
      <c r="D40" s="38">
        <f>D38</f>
        <v>108714</v>
      </c>
      <c r="I40" s="60"/>
      <c r="J40" s="60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337" t="s">
        <v>136</v>
      </c>
      <c r="C45" s="337"/>
      <c r="D45" s="62">
        <f>D40+D26+D14</f>
        <v>108714</v>
      </c>
    </row>
    <row r="46" spans="2:9" ht="12.75">
      <c r="B46" s="14"/>
      <c r="C46" s="15"/>
      <c r="D46" s="8"/>
      <c r="I46" s="60"/>
    </row>
    <row r="47" spans="2:4" ht="12.75">
      <c r="B47" s="7" t="s">
        <v>58</v>
      </c>
      <c r="D47" s="7" t="s">
        <v>0</v>
      </c>
    </row>
    <row r="49" spans="2:4" ht="12.75">
      <c r="B49" s="7" t="s">
        <v>268</v>
      </c>
      <c r="D49" s="7" t="s">
        <v>269</v>
      </c>
    </row>
    <row r="52" ht="12.75">
      <c r="I52" s="60"/>
    </row>
    <row r="53" ht="12.75">
      <c r="I53" s="60"/>
    </row>
  </sheetData>
  <sheetProtection/>
  <mergeCells count="23">
    <mergeCell ref="D1:G1"/>
    <mergeCell ref="D2:G2"/>
    <mergeCell ref="B10:D10"/>
    <mergeCell ref="D12:E12"/>
    <mergeCell ref="D13:E13"/>
    <mergeCell ref="B7:E7"/>
    <mergeCell ref="B8:E8"/>
    <mergeCell ref="D14:E14"/>
    <mergeCell ref="D15:E15"/>
    <mergeCell ref="D16:E16"/>
    <mergeCell ref="D17:E17"/>
    <mergeCell ref="D18:E18"/>
    <mergeCell ref="B22:G22"/>
    <mergeCell ref="D30:E30"/>
    <mergeCell ref="B34:G34"/>
    <mergeCell ref="E37:F37"/>
    <mergeCell ref="B45:C45"/>
    <mergeCell ref="D24:E24"/>
    <mergeCell ref="D25:E25"/>
    <mergeCell ref="D26:E26"/>
    <mergeCell ref="D27:E27"/>
    <mergeCell ref="D28:E28"/>
    <mergeCell ref="D29:E2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J35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4" ht="12.75">
      <c r="B7" s="323" t="s">
        <v>34</v>
      </c>
      <c r="C7" s="323"/>
      <c r="D7" s="323"/>
    </row>
    <row r="8" spans="2:4" ht="20.25" customHeight="1">
      <c r="B8" s="19" t="s">
        <v>329</v>
      </c>
      <c r="C8" s="19"/>
      <c r="D8" s="19"/>
    </row>
    <row r="10" spans="2:6" ht="12.75" customHeight="1" hidden="1">
      <c r="B10" s="13"/>
      <c r="C10" s="27" t="s">
        <v>47</v>
      </c>
      <c r="D10" s="327">
        <v>24905</v>
      </c>
      <c r="E10" s="327"/>
      <c r="F10" s="19"/>
    </row>
    <row r="11" spans="2:5" ht="12.75" customHeight="1" hidden="1">
      <c r="B11" s="13"/>
      <c r="C11" s="27" t="s">
        <v>48</v>
      </c>
      <c r="D11" s="327">
        <v>217722</v>
      </c>
      <c r="E11" s="327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34" t="s">
        <v>183</v>
      </c>
      <c r="C15" s="334"/>
      <c r="D15" s="334"/>
      <c r="E15" s="334"/>
      <c r="F15" s="334"/>
      <c r="G15" s="33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185</v>
      </c>
      <c r="F17" s="11" t="s">
        <v>186</v>
      </c>
      <c r="G17" s="11" t="s">
        <v>187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40.5" customHeight="1">
      <c r="B19" s="72">
        <v>1</v>
      </c>
      <c r="C19" s="73" t="s">
        <v>184</v>
      </c>
      <c r="D19" s="74">
        <f>D20+D21</f>
        <v>114030</v>
      </c>
      <c r="E19" s="32">
        <f>E20</f>
        <v>18</v>
      </c>
      <c r="F19" s="32">
        <f>F20+F21</f>
        <v>0</v>
      </c>
      <c r="G19" s="32">
        <v>170</v>
      </c>
      <c r="H19" s="60"/>
    </row>
    <row r="20" spans="2:8" ht="31.5" customHeight="1">
      <c r="B20" s="72"/>
      <c r="C20" s="73" t="s">
        <v>254</v>
      </c>
      <c r="D20" s="175">
        <v>114030</v>
      </c>
      <c r="E20" s="32">
        <v>18</v>
      </c>
      <c r="F20" s="32"/>
      <c r="G20" s="32">
        <v>170</v>
      </c>
      <c r="H20" s="60"/>
    </row>
    <row r="21" spans="2:8" ht="12.75" customHeight="1">
      <c r="B21" s="72"/>
      <c r="C21" s="31"/>
      <c r="D21" s="178"/>
      <c r="E21" s="32"/>
      <c r="F21" s="32"/>
      <c r="G21" s="32"/>
      <c r="H21" s="60"/>
    </row>
    <row r="22" spans="2:10" ht="12.75" customHeight="1">
      <c r="B22" s="13"/>
      <c r="C22" s="36" t="s">
        <v>1</v>
      </c>
      <c r="D22" s="38">
        <f>D19</f>
        <v>114030</v>
      </c>
      <c r="E22" s="32"/>
      <c r="F22" s="32"/>
      <c r="G22" s="32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37" t="s">
        <v>319</v>
      </c>
      <c r="C27" s="337"/>
      <c r="D27" s="62">
        <f>D19</f>
        <v>114030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268</v>
      </c>
      <c r="D31" s="7" t="s">
        <v>269</v>
      </c>
    </row>
    <row r="34" ht="12.75">
      <c r="I34" s="60"/>
    </row>
    <row r="35" ht="12.75">
      <c r="I35" s="60"/>
    </row>
  </sheetData>
  <sheetProtection/>
  <mergeCells count="7">
    <mergeCell ref="D11:E11"/>
    <mergeCell ref="B15:G15"/>
    <mergeCell ref="B27:C27"/>
    <mergeCell ref="D10:E10"/>
    <mergeCell ref="D1:G1"/>
    <mergeCell ref="D2:G2"/>
    <mergeCell ref="B7:D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J35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4" ht="12.75">
      <c r="F4" s="153"/>
    </row>
    <row r="6" ht="5.25" customHeight="1"/>
    <row r="7" spans="2:6" ht="12.75">
      <c r="B7" s="323" t="s">
        <v>34</v>
      </c>
      <c r="C7" s="323"/>
      <c r="D7" s="323"/>
      <c r="E7" s="323"/>
      <c r="F7" s="323"/>
    </row>
    <row r="8" spans="2:7" ht="20.25" customHeight="1">
      <c r="B8" s="323" t="s">
        <v>282</v>
      </c>
      <c r="C8" s="323"/>
      <c r="D8" s="323"/>
      <c r="E8" s="323"/>
      <c r="F8" s="323"/>
      <c r="G8" s="323"/>
    </row>
    <row r="10" spans="2:6" ht="12.75" customHeight="1" hidden="1">
      <c r="B10" s="13"/>
      <c r="C10" s="27" t="s">
        <v>47</v>
      </c>
      <c r="D10" s="327">
        <v>24905</v>
      </c>
      <c r="E10" s="327"/>
      <c r="F10" s="19"/>
    </row>
    <row r="11" spans="2:5" ht="12.75" customHeight="1" hidden="1">
      <c r="B11" s="13"/>
      <c r="C11" s="27" t="s">
        <v>48</v>
      </c>
      <c r="D11" s="327">
        <v>217722</v>
      </c>
      <c r="E11" s="327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34" t="s">
        <v>183</v>
      </c>
      <c r="C15" s="334"/>
      <c r="D15" s="334"/>
      <c r="E15" s="334"/>
      <c r="F15" s="334"/>
      <c r="G15" s="33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185</v>
      </c>
      <c r="F17" s="11" t="s">
        <v>186</v>
      </c>
      <c r="G17" s="11" t="s">
        <v>187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40.5" customHeight="1">
      <c r="B19" s="72">
        <v>1</v>
      </c>
      <c r="C19" s="73" t="s">
        <v>184</v>
      </c>
      <c r="D19" s="74">
        <f>D20+D21</f>
        <v>196152</v>
      </c>
      <c r="E19" s="32">
        <v>18</v>
      </c>
      <c r="F19" s="32">
        <f>F20+F21</f>
        <v>0</v>
      </c>
      <c r="G19" s="32">
        <v>170</v>
      </c>
      <c r="H19" s="60"/>
    </row>
    <row r="20" spans="2:8" ht="35.25" customHeight="1">
      <c r="B20" s="72"/>
      <c r="C20" s="73" t="s">
        <v>254</v>
      </c>
      <c r="D20" s="209">
        <v>196152</v>
      </c>
      <c r="E20" s="32"/>
      <c r="F20" s="32"/>
      <c r="G20" s="32"/>
      <c r="H20" s="60"/>
    </row>
    <row r="21" spans="2:8" ht="12.75" customHeight="1">
      <c r="B21" s="72"/>
      <c r="C21" s="31"/>
      <c r="D21" s="178"/>
      <c r="E21" s="32"/>
      <c r="F21" s="32"/>
      <c r="G21" s="32"/>
      <c r="H21" s="60"/>
    </row>
    <row r="22" spans="2:10" ht="12.75" customHeight="1">
      <c r="B22" s="13"/>
      <c r="C22" s="36" t="s">
        <v>1</v>
      </c>
      <c r="D22" s="38">
        <f>D19</f>
        <v>196152</v>
      </c>
      <c r="E22" s="32"/>
      <c r="F22" s="32"/>
      <c r="G22" s="32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37" t="s">
        <v>96</v>
      </c>
      <c r="C27" s="337"/>
      <c r="D27" s="62">
        <f>D19</f>
        <v>196152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268</v>
      </c>
      <c r="D31" s="7" t="s">
        <v>269</v>
      </c>
    </row>
    <row r="34" ht="12.75">
      <c r="I34" s="60"/>
    </row>
    <row r="35" ht="12.75">
      <c r="I35" s="60"/>
    </row>
  </sheetData>
  <sheetProtection/>
  <mergeCells count="8">
    <mergeCell ref="B27:C27"/>
    <mergeCell ref="B8:G8"/>
    <mergeCell ref="B7:F7"/>
    <mergeCell ref="D1:G1"/>
    <mergeCell ref="D2:G2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1:J35"/>
  <sheetViews>
    <sheetView showGridLines="0" zoomScalePageLayoutView="0" workbookViewId="0" topLeftCell="A1">
      <selection activeCell="B27" sqref="B27:C2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4" ht="12.75">
      <c r="F4" s="153"/>
    </row>
    <row r="6" ht="5.25" customHeight="1"/>
    <row r="7" spans="2:6" ht="12.75">
      <c r="B7" s="323" t="s">
        <v>34</v>
      </c>
      <c r="C7" s="323"/>
      <c r="D7" s="323"/>
      <c r="E7" s="323"/>
      <c r="F7" s="323"/>
    </row>
    <row r="8" spans="2:7" ht="20.25" customHeight="1">
      <c r="B8" s="323" t="s">
        <v>283</v>
      </c>
      <c r="C8" s="323"/>
      <c r="D8" s="323"/>
      <c r="E8" s="323"/>
      <c r="F8" s="323"/>
      <c r="G8" s="323"/>
    </row>
    <row r="10" spans="2:6" ht="12.75" customHeight="1" hidden="1">
      <c r="B10" s="13"/>
      <c r="C10" s="27" t="s">
        <v>47</v>
      </c>
      <c r="D10" s="327">
        <v>24905</v>
      </c>
      <c r="E10" s="327"/>
      <c r="F10" s="19"/>
    </row>
    <row r="11" spans="2:5" ht="12.75" customHeight="1" hidden="1">
      <c r="B11" s="13"/>
      <c r="C11" s="27" t="s">
        <v>48</v>
      </c>
      <c r="D11" s="327">
        <v>217722</v>
      </c>
      <c r="E11" s="327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34" t="s">
        <v>183</v>
      </c>
      <c r="C15" s="334"/>
      <c r="D15" s="334"/>
      <c r="E15" s="334"/>
      <c r="F15" s="334"/>
      <c r="G15" s="33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185</v>
      </c>
      <c r="F17" s="11" t="s">
        <v>186</v>
      </c>
      <c r="G17" s="11" t="s">
        <v>187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40.5" customHeight="1">
      <c r="B19" s="72">
        <v>1</v>
      </c>
      <c r="C19" s="73" t="s">
        <v>184</v>
      </c>
      <c r="D19" s="74">
        <f>D20+D21</f>
        <v>196152</v>
      </c>
      <c r="E19" s="32">
        <v>18</v>
      </c>
      <c r="F19" s="32">
        <f>F20+F21</f>
        <v>0</v>
      </c>
      <c r="G19" s="32">
        <v>170</v>
      </c>
      <c r="H19" s="60"/>
    </row>
    <row r="20" spans="2:8" ht="35.25" customHeight="1">
      <c r="B20" s="72"/>
      <c r="C20" s="73" t="s">
        <v>254</v>
      </c>
      <c r="D20" s="175">
        <v>196152</v>
      </c>
      <c r="E20" s="32"/>
      <c r="F20" s="32"/>
      <c r="G20" s="32"/>
      <c r="H20" s="60"/>
    </row>
    <row r="21" spans="2:8" ht="12.75" customHeight="1">
      <c r="B21" s="72"/>
      <c r="C21" s="31"/>
      <c r="D21" s="178"/>
      <c r="E21" s="32"/>
      <c r="F21" s="32"/>
      <c r="G21" s="32"/>
      <c r="H21" s="60"/>
    </row>
    <row r="22" spans="2:10" ht="12.75" customHeight="1">
      <c r="B22" s="13"/>
      <c r="C22" s="36" t="s">
        <v>1</v>
      </c>
      <c r="D22" s="38">
        <f>D19</f>
        <v>196152</v>
      </c>
      <c r="E22" s="32"/>
      <c r="F22" s="32"/>
      <c r="G22" s="32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37" t="s">
        <v>136</v>
      </c>
      <c r="C27" s="337"/>
      <c r="D27" s="62">
        <f>D19</f>
        <v>196152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268</v>
      </c>
      <c r="D31" s="7" t="s">
        <v>269</v>
      </c>
    </row>
    <row r="34" ht="12.75">
      <c r="I34" s="60"/>
    </row>
    <row r="35" ht="12.75">
      <c r="I35" s="60"/>
    </row>
  </sheetData>
  <sheetProtection/>
  <mergeCells count="8">
    <mergeCell ref="B15:G15"/>
    <mergeCell ref="B27:C27"/>
    <mergeCell ref="D1:G1"/>
    <mergeCell ref="D2:G2"/>
    <mergeCell ref="B7:F7"/>
    <mergeCell ref="B8:G8"/>
    <mergeCell ref="D10:E10"/>
    <mergeCell ref="D11:E11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A1">
      <selection activeCell="H19" sqref="H19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4" ht="12.75">
      <c r="B7" s="323" t="s">
        <v>34</v>
      </c>
      <c r="C7" s="323"/>
      <c r="D7" s="323"/>
    </row>
    <row r="8" spans="2:4" ht="20.25" customHeight="1">
      <c r="B8" s="19" t="s">
        <v>332</v>
      </c>
      <c r="C8" s="19"/>
      <c r="D8" s="19"/>
    </row>
    <row r="10" spans="2:6" ht="12.75" customHeight="1" hidden="1">
      <c r="B10" s="13"/>
      <c r="C10" s="27" t="s">
        <v>47</v>
      </c>
      <c r="D10" s="327">
        <v>24905</v>
      </c>
      <c r="E10" s="327"/>
      <c r="F10" s="19"/>
    </row>
    <row r="11" spans="2:5" ht="12.75" customHeight="1" hidden="1">
      <c r="B11" s="13"/>
      <c r="C11" s="27" t="s">
        <v>48</v>
      </c>
      <c r="D11" s="327">
        <v>217722</v>
      </c>
      <c r="E11" s="327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34" t="s">
        <v>183</v>
      </c>
      <c r="C15" s="334"/>
      <c r="D15" s="334"/>
      <c r="E15" s="334"/>
      <c r="F15" s="334"/>
      <c r="G15" s="33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185</v>
      </c>
      <c r="F17" s="11" t="s">
        <v>186</v>
      </c>
      <c r="G17" s="11" t="s">
        <v>187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51.75" customHeight="1">
      <c r="B19" s="72">
        <v>1</v>
      </c>
      <c r="C19" s="73" t="s">
        <v>188</v>
      </c>
      <c r="D19" s="74">
        <f>D20+D21</f>
        <v>175129.39</v>
      </c>
      <c r="E19" s="32">
        <f>E20</f>
        <v>21</v>
      </c>
      <c r="F19" s="32">
        <f>F20+F21</f>
        <v>72.1</v>
      </c>
      <c r="G19" s="32">
        <v>170</v>
      </c>
      <c r="H19" s="60"/>
    </row>
    <row r="20" spans="2:10" ht="12.75" customHeight="1">
      <c r="B20" s="72"/>
      <c r="C20" s="31" t="s">
        <v>189</v>
      </c>
      <c r="D20" s="175">
        <v>99151.39</v>
      </c>
      <c r="E20" s="32">
        <v>21</v>
      </c>
      <c r="F20" s="32">
        <v>54.38</v>
      </c>
      <c r="G20" s="32">
        <v>170</v>
      </c>
      <c r="H20" s="60"/>
      <c r="J20" s="7">
        <f>225972/F20/E20</f>
        <v>197.87737088215204</v>
      </c>
    </row>
    <row r="21" spans="2:8" ht="26.25" customHeight="1">
      <c r="B21" s="72"/>
      <c r="C21" s="31" t="s">
        <v>190</v>
      </c>
      <c r="D21" s="175">
        <v>75978</v>
      </c>
      <c r="E21" s="32">
        <v>21</v>
      </c>
      <c r="F21" s="32">
        <v>17.72</v>
      </c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175129.39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37" t="s">
        <v>319</v>
      </c>
      <c r="C27" s="337"/>
      <c r="D27" s="62">
        <f>D19</f>
        <v>175129.39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268</v>
      </c>
      <c r="D31" s="7" t="s">
        <v>269</v>
      </c>
    </row>
    <row r="34" ht="12.75">
      <c r="I34" s="60"/>
    </row>
    <row r="35" ht="12.75">
      <c r="I35" s="60"/>
    </row>
  </sheetData>
  <sheetProtection/>
  <mergeCells count="7">
    <mergeCell ref="B27:C27"/>
    <mergeCell ref="D1:G1"/>
    <mergeCell ref="D2:G2"/>
    <mergeCell ref="B7:D7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A1">
      <selection activeCell="I17" sqref="I17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7" ht="12.75">
      <c r="B7" s="323" t="s">
        <v>34</v>
      </c>
      <c r="C7" s="323"/>
      <c r="D7" s="323"/>
      <c r="E7" s="323"/>
      <c r="F7" s="323"/>
      <c r="G7" s="323"/>
    </row>
    <row r="8" spans="2:7" ht="20.25" customHeight="1">
      <c r="B8" s="323" t="s">
        <v>282</v>
      </c>
      <c r="C8" s="323"/>
      <c r="D8" s="323"/>
      <c r="E8" s="323"/>
      <c r="F8" s="323"/>
      <c r="G8" s="323"/>
    </row>
    <row r="10" spans="2:6" ht="12.75" customHeight="1" hidden="1">
      <c r="B10" s="13"/>
      <c r="C10" s="27" t="s">
        <v>47</v>
      </c>
      <c r="D10" s="327">
        <v>24905</v>
      </c>
      <c r="E10" s="327"/>
      <c r="F10" s="19"/>
    </row>
    <row r="11" spans="2:5" ht="12.75" customHeight="1" hidden="1">
      <c r="B11" s="13"/>
      <c r="C11" s="27" t="s">
        <v>48</v>
      </c>
      <c r="D11" s="327">
        <v>217722</v>
      </c>
      <c r="E11" s="327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34" t="s">
        <v>183</v>
      </c>
      <c r="C15" s="334"/>
      <c r="D15" s="334"/>
      <c r="E15" s="334"/>
      <c r="F15" s="334"/>
      <c r="G15" s="33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185</v>
      </c>
      <c r="F17" s="11" t="s">
        <v>186</v>
      </c>
      <c r="G17" s="11" t="s">
        <v>187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51.75" customHeight="1">
      <c r="B19" s="72">
        <v>1</v>
      </c>
      <c r="C19" s="73" t="s">
        <v>188</v>
      </c>
      <c r="D19" s="74">
        <f>D20+D21</f>
        <v>287205</v>
      </c>
      <c r="E19" s="32">
        <v>21</v>
      </c>
      <c r="F19" s="32">
        <f>F20+F21</f>
        <v>72.1</v>
      </c>
      <c r="G19" s="32">
        <v>170</v>
      </c>
      <c r="H19" s="60"/>
    </row>
    <row r="20" spans="2:10" ht="12.75" customHeight="1">
      <c r="B20" s="72"/>
      <c r="C20" s="31" t="s">
        <v>189</v>
      </c>
      <c r="D20" s="175">
        <v>166460</v>
      </c>
      <c r="E20" s="32">
        <v>21</v>
      </c>
      <c r="F20" s="32">
        <v>54.38</v>
      </c>
      <c r="G20" s="32">
        <v>170</v>
      </c>
      <c r="H20" s="60"/>
      <c r="J20" s="7">
        <f>225972/F20/E20</f>
        <v>197.87737088215204</v>
      </c>
    </row>
    <row r="21" spans="2:8" ht="26.25" customHeight="1">
      <c r="B21" s="72"/>
      <c r="C21" s="31" t="s">
        <v>190</v>
      </c>
      <c r="D21" s="175">
        <v>120745</v>
      </c>
      <c r="E21" s="32">
        <v>21</v>
      </c>
      <c r="F21" s="32">
        <v>17.72</v>
      </c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287205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37" t="s">
        <v>96</v>
      </c>
      <c r="C27" s="337"/>
      <c r="D27" s="62">
        <f>D19</f>
        <v>287205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268</v>
      </c>
      <c r="D31" s="7" t="s">
        <v>269</v>
      </c>
    </row>
    <row r="34" ht="12.75">
      <c r="I34" s="60"/>
    </row>
    <row r="35" ht="12.75">
      <c r="I35" s="60"/>
    </row>
  </sheetData>
  <sheetProtection/>
  <mergeCells count="8">
    <mergeCell ref="B27:C27"/>
    <mergeCell ref="D1:G1"/>
    <mergeCell ref="D2:G2"/>
    <mergeCell ref="D10:E10"/>
    <mergeCell ref="D11:E11"/>
    <mergeCell ref="B15:G15"/>
    <mergeCell ref="B8:G8"/>
    <mergeCell ref="B7:G7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B1:J35"/>
  <sheetViews>
    <sheetView showGridLines="0" zoomScalePageLayoutView="0" workbookViewId="0" topLeftCell="A12">
      <selection activeCell="H15" sqref="H15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7" ht="12.75">
      <c r="B7" s="323" t="s">
        <v>34</v>
      </c>
      <c r="C7" s="323"/>
      <c r="D7" s="323"/>
      <c r="E7" s="323"/>
      <c r="F7" s="323"/>
      <c r="G7" s="323"/>
    </row>
    <row r="8" spans="2:7" ht="20.25" customHeight="1">
      <c r="B8" s="323" t="s">
        <v>283</v>
      </c>
      <c r="C8" s="323"/>
      <c r="D8" s="323"/>
      <c r="E8" s="323"/>
      <c r="F8" s="323"/>
      <c r="G8" s="323"/>
    </row>
    <row r="10" spans="2:6" ht="12.75" customHeight="1" hidden="1">
      <c r="B10" s="13"/>
      <c r="C10" s="27" t="s">
        <v>47</v>
      </c>
      <c r="D10" s="327">
        <v>24905</v>
      </c>
      <c r="E10" s="327"/>
      <c r="F10" s="19"/>
    </row>
    <row r="11" spans="2:5" ht="12.75" customHeight="1" hidden="1">
      <c r="B11" s="13"/>
      <c r="C11" s="27" t="s">
        <v>48</v>
      </c>
      <c r="D11" s="327">
        <v>217722</v>
      </c>
      <c r="E11" s="327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34" t="s">
        <v>183</v>
      </c>
      <c r="C15" s="334"/>
      <c r="D15" s="334"/>
      <c r="E15" s="334"/>
      <c r="F15" s="334"/>
      <c r="G15" s="33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185</v>
      </c>
      <c r="F17" s="11" t="s">
        <v>186</v>
      </c>
      <c r="G17" s="11" t="s">
        <v>187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51.75" customHeight="1">
      <c r="B19" s="72">
        <v>1</v>
      </c>
      <c r="C19" s="73" t="s">
        <v>188</v>
      </c>
      <c r="D19" s="74">
        <f>D20+D21</f>
        <v>228165</v>
      </c>
      <c r="E19" s="32">
        <v>21</v>
      </c>
      <c r="F19" s="32">
        <f>F20+F21</f>
        <v>72.1</v>
      </c>
      <c r="G19" s="32">
        <v>170</v>
      </c>
      <c r="H19" s="60"/>
    </row>
    <row r="20" spans="2:8" ht="12.75" customHeight="1">
      <c r="B20" s="72"/>
      <c r="C20" s="31" t="s">
        <v>189</v>
      </c>
      <c r="D20" s="175">
        <v>107420</v>
      </c>
      <c r="E20" s="32">
        <v>21</v>
      </c>
      <c r="F20" s="32">
        <v>54.38</v>
      </c>
      <c r="G20" s="32">
        <v>170</v>
      </c>
      <c r="H20" s="60"/>
    </row>
    <row r="21" spans="2:8" ht="26.25" customHeight="1">
      <c r="B21" s="72"/>
      <c r="C21" s="31" t="s">
        <v>190</v>
      </c>
      <c r="D21" s="175">
        <v>120745</v>
      </c>
      <c r="E21" s="32">
        <v>21</v>
      </c>
      <c r="F21" s="32">
        <v>17.72</v>
      </c>
      <c r="G21" s="32">
        <v>170</v>
      </c>
      <c r="H21" s="60"/>
    </row>
    <row r="22" spans="2:10" ht="12.75" customHeight="1">
      <c r="B22" s="13"/>
      <c r="C22" s="36" t="s">
        <v>1</v>
      </c>
      <c r="D22" s="38">
        <f>D19</f>
        <v>228165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37" t="s">
        <v>136</v>
      </c>
      <c r="C27" s="337"/>
      <c r="D27" s="62">
        <f>D19</f>
        <v>228165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268</v>
      </c>
      <c r="D31" s="7" t="s">
        <v>270</v>
      </c>
    </row>
    <row r="34" ht="12.75">
      <c r="I34" s="60"/>
    </row>
    <row r="35" ht="12.75">
      <c r="I35" s="60"/>
    </row>
  </sheetData>
  <sheetProtection/>
  <mergeCells count="8">
    <mergeCell ref="B27:C27"/>
    <mergeCell ref="B7:G7"/>
    <mergeCell ref="B8:G8"/>
    <mergeCell ref="D1:G1"/>
    <mergeCell ref="D2:G2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46"/>
  <sheetViews>
    <sheetView showGridLines="0" zoomScalePageLayoutView="0" workbookViewId="0" topLeftCell="A10">
      <selection activeCell="D38" sqref="D3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4" ht="12.75">
      <c r="B7" s="323" t="s">
        <v>34</v>
      </c>
      <c r="C7" s="323"/>
      <c r="D7" s="323"/>
    </row>
    <row r="8" spans="2:4" ht="20.25" customHeight="1">
      <c r="B8" s="19" t="s">
        <v>329</v>
      </c>
      <c r="C8" s="19"/>
      <c r="D8" s="19"/>
    </row>
    <row r="9" ht="6.75" customHeight="1"/>
    <row r="10" spans="2:4" ht="12.75">
      <c r="B10" s="325" t="s">
        <v>166</v>
      </c>
      <c r="C10" s="325"/>
      <c r="D10" s="325"/>
    </row>
    <row r="11" ht="13.5" customHeight="1"/>
    <row r="12" spans="2:5" ht="23.25" customHeight="1">
      <c r="B12" s="10" t="s">
        <v>36</v>
      </c>
      <c r="C12" s="11" t="s">
        <v>37</v>
      </c>
      <c r="D12" s="326" t="s">
        <v>38</v>
      </c>
      <c r="E12" s="326"/>
    </row>
    <row r="13" spans="2:5" ht="12.75">
      <c r="B13" s="13">
        <v>1</v>
      </c>
      <c r="C13" s="9">
        <v>2</v>
      </c>
      <c r="D13" s="327">
        <v>3</v>
      </c>
      <c r="E13" s="327"/>
    </row>
    <row r="14" spans="2:10" ht="12.75" customHeight="1">
      <c r="B14" s="13">
        <v>1</v>
      </c>
      <c r="C14" s="9" t="s">
        <v>16</v>
      </c>
      <c r="D14" s="328">
        <f>D16</f>
        <v>197909.09</v>
      </c>
      <c r="E14" s="328"/>
      <c r="J14" s="60"/>
    </row>
    <row r="15" spans="2:5" ht="12.75" customHeight="1">
      <c r="B15" s="13"/>
      <c r="C15" s="27" t="s">
        <v>39</v>
      </c>
      <c r="D15" s="349"/>
      <c r="E15" s="349"/>
    </row>
    <row r="16" spans="2:5" ht="24" customHeight="1">
      <c r="B16" s="13"/>
      <c r="C16" s="27" t="s">
        <v>191</v>
      </c>
      <c r="D16" s="330">
        <v>197909.09</v>
      </c>
      <c r="E16" s="330"/>
    </row>
    <row r="17" spans="2:10" ht="12.75" customHeight="1">
      <c r="B17" s="13"/>
      <c r="C17" s="41" t="s">
        <v>251</v>
      </c>
      <c r="D17" s="345"/>
      <c r="E17" s="345"/>
      <c r="J17" s="60"/>
    </row>
    <row r="18" spans="2:5" ht="12.75" customHeight="1">
      <c r="B18" s="13"/>
      <c r="C18" s="41"/>
      <c r="D18" s="340"/>
      <c r="E18" s="340"/>
    </row>
    <row r="21" spans="2:4" ht="12.75">
      <c r="B21" s="12"/>
      <c r="C21" s="12"/>
      <c r="D21" s="12"/>
    </row>
    <row r="22" spans="2:7" ht="12.75" customHeight="1">
      <c r="B22" s="334" t="s">
        <v>168</v>
      </c>
      <c r="C22" s="334"/>
      <c r="D22" s="334"/>
      <c r="E22" s="334"/>
      <c r="F22" s="334"/>
      <c r="G22" s="334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26" t="s">
        <v>38</v>
      </c>
      <c r="E24" s="326"/>
    </row>
    <row r="25" spans="2:5" ht="12.75">
      <c r="B25" s="11">
        <v>1</v>
      </c>
      <c r="C25" s="11">
        <v>2</v>
      </c>
      <c r="D25" s="326">
        <v>3</v>
      </c>
      <c r="E25" s="326"/>
    </row>
    <row r="26" spans="2:6" ht="18" customHeight="1">
      <c r="B26" s="13">
        <v>1</v>
      </c>
      <c r="C26" s="27" t="s">
        <v>45</v>
      </c>
      <c r="D26" s="328">
        <f>D28</f>
        <v>59768.55</v>
      </c>
      <c r="E26" s="328"/>
      <c r="F26" s="19"/>
    </row>
    <row r="27" spans="2:6" ht="12.75" customHeight="1">
      <c r="B27" s="13"/>
      <c r="C27" s="31" t="s">
        <v>46</v>
      </c>
      <c r="D27" s="344"/>
      <c r="E27" s="344"/>
      <c r="F27" s="19"/>
    </row>
    <row r="28" spans="2:6" ht="25.5">
      <c r="B28" s="13"/>
      <c r="C28" s="27" t="s">
        <v>191</v>
      </c>
      <c r="D28" s="330">
        <v>59768.55</v>
      </c>
      <c r="E28" s="330"/>
      <c r="F28" s="19"/>
    </row>
    <row r="29" spans="2:6" ht="12.75" customHeight="1" hidden="1">
      <c r="B29" s="13"/>
      <c r="C29" s="27" t="s">
        <v>47</v>
      </c>
      <c r="D29" s="327">
        <v>24905</v>
      </c>
      <c r="E29" s="327"/>
      <c r="F29" s="19"/>
    </row>
    <row r="30" spans="2:5" ht="12.75" customHeight="1" hidden="1">
      <c r="B30" s="13"/>
      <c r="C30" s="27" t="s">
        <v>48</v>
      </c>
      <c r="D30" s="327">
        <v>217722</v>
      </c>
      <c r="E30" s="327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4" ht="12.75">
      <c r="B35" s="14"/>
      <c r="C35" s="15"/>
      <c r="D35" s="8"/>
    </row>
    <row r="36" spans="2:4" ht="12.75">
      <c r="B36" s="14"/>
      <c r="C36" s="15"/>
      <c r="D36" s="8"/>
    </row>
    <row r="37" spans="2:4" ht="12.75">
      <c r="B37" s="14"/>
      <c r="C37" s="15"/>
      <c r="D37" s="8"/>
    </row>
    <row r="38" spans="2:9" ht="12.75">
      <c r="B38" s="337" t="s">
        <v>319</v>
      </c>
      <c r="C38" s="337"/>
      <c r="D38" s="62">
        <f>D26+D14</f>
        <v>257677.64</v>
      </c>
      <c r="I38" s="60">
        <f>533170-D38</f>
        <v>275492.36</v>
      </c>
    </row>
    <row r="39" spans="2:9" ht="12.75">
      <c r="B39" s="14"/>
      <c r="C39" s="15"/>
      <c r="D39" s="8"/>
      <c r="I39" s="60"/>
    </row>
    <row r="40" spans="2:4" ht="12.75">
      <c r="B40" s="7" t="s">
        <v>58</v>
      </c>
      <c r="D40" s="7" t="s">
        <v>0</v>
      </c>
    </row>
    <row r="42" spans="2:4" ht="12.75">
      <c r="B42" s="7" t="s">
        <v>268</v>
      </c>
      <c r="D42" s="7" t="s">
        <v>269</v>
      </c>
    </row>
    <row r="45" ht="12.75">
      <c r="I45" s="60"/>
    </row>
    <row r="46" ht="12.75">
      <c r="I46" s="60"/>
    </row>
  </sheetData>
  <sheetProtection/>
  <mergeCells count="20">
    <mergeCell ref="D30:E30"/>
    <mergeCell ref="B38:C38"/>
    <mergeCell ref="D24:E24"/>
    <mergeCell ref="D25:E25"/>
    <mergeCell ref="D26:E26"/>
    <mergeCell ref="D27:E27"/>
    <mergeCell ref="D28:E28"/>
    <mergeCell ref="D29:E29"/>
    <mergeCell ref="D14:E14"/>
    <mergeCell ref="D15:E15"/>
    <mergeCell ref="D16:E16"/>
    <mergeCell ref="D17:E17"/>
    <mergeCell ref="D18:E18"/>
    <mergeCell ref="B22:G22"/>
    <mergeCell ref="D1:G1"/>
    <mergeCell ref="D2:G2"/>
    <mergeCell ref="B7:D7"/>
    <mergeCell ref="B10:D10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46"/>
  <sheetViews>
    <sheetView showGridLines="0" zoomScalePageLayoutView="0" workbookViewId="0" topLeftCell="A16">
      <selection activeCell="E34" sqref="E3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4" ht="12.75">
      <c r="B7" s="323" t="s">
        <v>34</v>
      </c>
      <c r="C7" s="323"/>
      <c r="D7" s="323"/>
    </row>
    <row r="8" spans="2:4" ht="20.25" customHeight="1">
      <c r="B8" s="19" t="s">
        <v>282</v>
      </c>
      <c r="C8" s="19"/>
      <c r="D8" s="19"/>
    </row>
    <row r="9" ht="6.75" customHeight="1"/>
    <row r="10" spans="2:4" ht="12.75">
      <c r="B10" s="325" t="s">
        <v>166</v>
      </c>
      <c r="C10" s="325"/>
      <c r="D10" s="325"/>
    </row>
    <row r="11" ht="13.5" customHeight="1"/>
    <row r="12" spans="2:5" ht="23.25" customHeight="1">
      <c r="B12" s="10" t="s">
        <v>36</v>
      </c>
      <c r="C12" s="11" t="s">
        <v>37</v>
      </c>
      <c r="D12" s="326" t="s">
        <v>38</v>
      </c>
      <c r="E12" s="326"/>
    </row>
    <row r="13" spans="2:5" ht="12.75">
      <c r="B13" s="13">
        <v>1</v>
      </c>
      <c r="C13" s="9">
        <v>2</v>
      </c>
      <c r="D13" s="327">
        <v>3</v>
      </c>
      <c r="E13" s="327"/>
    </row>
    <row r="14" spans="2:10" ht="12.75" customHeight="1">
      <c r="B14" s="13">
        <v>1</v>
      </c>
      <c r="C14" s="9" t="s">
        <v>16</v>
      </c>
      <c r="D14" s="328">
        <f>D16</f>
        <v>0</v>
      </c>
      <c r="E14" s="328"/>
      <c r="J14" s="60"/>
    </row>
    <row r="15" spans="2:5" ht="12.75" customHeight="1">
      <c r="B15" s="13"/>
      <c r="C15" s="27" t="s">
        <v>39</v>
      </c>
      <c r="D15" s="330"/>
      <c r="E15" s="330"/>
    </row>
    <row r="16" spans="2:5" ht="24" customHeight="1">
      <c r="B16" s="13"/>
      <c r="C16" s="27" t="s">
        <v>191</v>
      </c>
      <c r="D16" s="349"/>
      <c r="E16" s="349"/>
    </row>
    <row r="17" spans="2:10" ht="12.75" customHeight="1">
      <c r="B17" s="13"/>
      <c r="C17" s="41" t="s">
        <v>251</v>
      </c>
      <c r="D17" s="338">
        <f>классн20!D17</f>
        <v>0</v>
      </c>
      <c r="E17" s="338"/>
      <c r="J17" s="60"/>
    </row>
    <row r="18" spans="2:5" ht="12.75" customHeight="1">
      <c r="B18" s="13"/>
      <c r="C18" s="41"/>
      <c r="D18" s="340"/>
      <c r="E18" s="340"/>
    </row>
    <row r="21" spans="2:4" ht="12.75">
      <c r="B21" s="12"/>
      <c r="C21" s="12"/>
      <c r="D21" s="12"/>
    </row>
    <row r="22" spans="2:7" ht="12.75" customHeight="1">
      <c r="B22" s="334" t="s">
        <v>168</v>
      </c>
      <c r="C22" s="334"/>
      <c r="D22" s="334"/>
      <c r="E22" s="334"/>
      <c r="F22" s="334"/>
      <c r="G22" s="334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26" t="s">
        <v>38</v>
      </c>
      <c r="E24" s="326"/>
    </row>
    <row r="25" spans="2:5" ht="12.75">
      <c r="B25" s="11">
        <v>1</v>
      </c>
      <c r="C25" s="11">
        <v>2</v>
      </c>
      <c r="D25" s="326">
        <v>3</v>
      </c>
      <c r="E25" s="326"/>
    </row>
    <row r="26" spans="2:6" ht="18" customHeight="1">
      <c r="B26" s="13">
        <v>1</v>
      </c>
      <c r="C26" s="27" t="s">
        <v>45</v>
      </c>
      <c r="D26" s="328">
        <f>D28</f>
        <v>0</v>
      </c>
      <c r="E26" s="328"/>
      <c r="F26" s="19"/>
    </row>
    <row r="27" spans="2:6" ht="12.75" customHeight="1">
      <c r="B27" s="13"/>
      <c r="C27" s="31" t="s">
        <v>46</v>
      </c>
      <c r="D27" s="344"/>
      <c r="E27" s="344"/>
      <c r="F27" s="19"/>
    </row>
    <row r="28" spans="2:6" ht="25.5">
      <c r="B28" s="13"/>
      <c r="C28" s="27" t="s">
        <v>191</v>
      </c>
      <c r="D28" s="349"/>
      <c r="E28" s="349"/>
      <c r="F28" s="19"/>
    </row>
    <row r="29" spans="2:6" ht="12.75" customHeight="1" hidden="1">
      <c r="B29" s="13"/>
      <c r="C29" s="27" t="s">
        <v>47</v>
      </c>
      <c r="D29" s="327">
        <v>24905</v>
      </c>
      <c r="E29" s="327"/>
      <c r="F29" s="19"/>
    </row>
    <row r="30" spans="2:5" ht="12.75" customHeight="1" hidden="1">
      <c r="B30" s="13"/>
      <c r="C30" s="27" t="s">
        <v>48</v>
      </c>
      <c r="D30" s="327">
        <v>217722</v>
      </c>
      <c r="E30" s="327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4" ht="12.75">
      <c r="B34" s="14"/>
      <c r="C34" s="15"/>
      <c r="D34" s="8"/>
    </row>
    <row r="35" spans="2:4" ht="12.75">
      <c r="B35" s="14"/>
      <c r="C35" s="15"/>
      <c r="D35" s="8"/>
    </row>
    <row r="36" spans="2:4" ht="12.75">
      <c r="B36" s="14"/>
      <c r="C36" s="15"/>
      <c r="D36" s="8"/>
    </row>
    <row r="37" spans="2:4" ht="12.75">
      <c r="B37" s="14"/>
      <c r="C37" s="15"/>
      <c r="D37" s="8"/>
    </row>
    <row r="38" spans="2:4" ht="12.75">
      <c r="B38" s="337" t="s">
        <v>96</v>
      </c>
      <c r="C38" s="337"/>
      <c r="D38" s="62">
        <f>+D26+D14</f>
        <v>0</v>
      </c>
    </row>
    <row r="39" spans="2:9" ht="12.75">
      <c r="B39" s="14"/>
      <c r="C39" s="15"/>
      <c r="D39" s="8"/>
      <c r="I39" s="60"/>
    </row>
    <row r="40" spans="2:4" ht="12.75">
      <c r="B40" s="7" t="s">
        <v>58</v>
      </c>
      <c r="D40" s="7" t="s">
        <v>0</v>
      </c>
    </row>
    <row r="42" spans="2:4" ht="12.75">
      <c r="B42" s="7" t="s">
        <v>268</v>
      </c>
      <c r="D42" s="7" t="s">
        <v>269</v>
      </c>
    </row>
    <row r="45" ht="12.75">
      <c r="I45" s="60"/>
    </row>
    <row r="46" ht="12.75">
      <c r="I46" s="60"/>
    </row>
  </sheetData>
  <sheetProtection/>
  <mergeCells count="20">
    <mergeCell ref="D1:G1"/>
    <mergeCell ref="D2:G2"/>
    <mergeCell ref="B7:D7"/>
    <mergeCell ref="B10:D10"/>
    <mergeCell ref="D12:E12"/>
    <mergeCell ref="D13:E13"/>
    <mergeCell ref="D14:E14"/>
    <mergeCell ref="D15:E15"/>
    <mergeCell ref="D16:E16"/>
    <mergeCell ref="D17:E17"/>
    <mergeCell ref="D18:E18"/>
    <mergeCell ref="B22:G22"/>
    <mergeCell ref="D30:E30"/>
    <mergeCell ref="B38:C38"/>
    <mergeCell ref="D24:E24"/>
    <mergeCell ref="D25:E25"/>
    <mergeCell ref="D26:E26"/>
    <mergeCell ref="D27:E27"/>
    <mergeCell ref="D28:E28"/>
    <mergeCell ref="D29:E2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3"/>
  </sheetPr>
  <dimension ref="B1:J82"/>
  <sheetViews>
    <sheetView showGridLines="0" zoomScalePageLayoutView="0" workbookViewId="0" topLeftCell="A52">
      <selection activeCell="F10" sqref="F10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2.8515625" style="7" customWidth="1"/>
    <col min="8" max="8" width="9.140625" style="7" customWidth="1"/>
    <col min="9" max="9" width="11.7109375" style="7" bestFit="1" customWidth="1"/>
    <col min="10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8.5" customHeight="1">
      <c r="D3" s="153"/>
      <c r="E3" s="7" t="s">
        <v>277</v>
      </c>
    </row>
    <row r="4" ht="14.25" customHeight="1"/>
    <row r="6" ht="5.25" customHeight="1"/>
    <row r="7" spans="2:4" ht="12.75">
      <c r="B7" s="323" t="s">
        <v>34</v>
      </c>
      <c r="C7" s="323"/>
      <c r="D7" s="323"/>
    </row>
    <row r="8" spans="2:4" ht="12.75">
      <c r="B8" s="323" t="s">
        <v>329</v>
      </c>
      <c r="C8" s="323"/>
      <c r="D8" s="323"/>
    </row>
    <row r="10" spans="2:4" ht="12.75">
      <c r="B10" s="325" t="s">
        <v>166</v>
      </c>
      <c r="C10" s="325"/>
      <c r="D10" s="325"/>
    </row>
    <row r="11" ht="13.5" customHeight="1"/>
    <row r="12" spans="2:5" ht="23.25" customHeight="1">
      <c r="B12" s="10" t="s">
        <v>36</v>
      </c>
      <c r="C12" s="11" t="s">
        <v>37</v>
      </c>
      <c r="D12" s="326" t="s">
        <v>38</v>
      </c>
      <c r="E12" s="326"/>
    </row>
    <row r="13" spans="2:5" ht="12.75">
      <c r="B13" s="13">
        <v>1</v>
      </c>
      <c r="C13" s="9">
        <v>2</v>
      </c>
      <c r="D13" s="327">
        <v>3</v>
      </c>
      <c r="E13" s="327"/>
    </row>
    <row r="14" spans="2:5" ht="12.75" customHeight="1">
      <c r="B14" s="13">
        <v>1</v>
      </c>
      <c r="C14" s="9" t="s">
        <v>16</v>
      </c>
      <c r="D14" s="352">
        <f>D15</f>
        <v>4493819</v>
      </c>
      <c r="E14" s="352"/>
    </row>
    <row r="15" spans="2:5" ht="12.75" customHeight="1">
      <c r="B15" s="13"/>
      <c r="C15" s="27" t="s">
        <v>39</v>
      </c>
      <c r="D15" s="353">
        <f>D16+D17</f>
        <v>4493819</v>
      </c>
      <c r="E15" s="353"/>
    </row>
    <row r="16" spans="2:5" ht="12.75" customHeight="1">
      <c r="B16" s="75"/>
      <c r="C16" s="31" t="s">
        <v>80</v>
      </c>
      <c r="D16" s="354">
        <v>3503526</v>
      </c>
      <c r="E16" s="355"/>
    </row>
    <row r="17" spans="2:8" ht="12.75">
      <c r="B17" s="13"/>
      <c r="C17" s="76" t="s">
        <v>91</v>
      </c>
      <c r="D17" s="356">
        <v>990293</v>
      </c>
      <c r="E17" s="357"/>
      <c r="H17" s="60"/>
    </row>
    <row r="18" spans="2:5" ht="12.75" customHeight="1">
      <c r="B18" s="13"/>
      <c r="C18" s="41"/>
      <c r="D18" s="351"/>
      <c r="E18" s="351"/>
    </row>
    <row r="20" spans="2:7" ht="12.75" customHeight="1">
      <c r="B20" s="334" t="s">
        <v>168</v>
      </c>
      <c r="C20" s="334"/>
      <c r="D20" s="334"/>
      <c r="E20" s="334"/>
      <c r="F20" s="334"/>
      <c r="G20" s="334"/>
    </row>
    <row r="21" spans="2:4" ht="25.5" customHeight="1">
      <c r="B21" s="12"/>
      <c r="C21" s="12"/>
      <c r="D21" s="12"/>
    </row>
    <row r="22" spans="2:5" ht="21.75" customHeight="1">
      <c r="B22" s="10" t="s">
        <v>36</v>
      </c>
      <c r="C22" s="11" t="s">
        <v>37</v>
      </c>
      <c r="D22" s="326" t="s">
        <v>38</v>
      </c>
      <c r="E22" s="326"/>
    </row>
    <row r="23" spans="2:5" ht="12.75">
      <c r="B23" s="11">
        <v>1</v>
      </c>
      <c r="C23" s="11">
        <v>2</v>
      </c>
      <c r="D23" s="326">
        <v>3</v>
      </c>
      <c r="E23" s="326"/>
    </row>
    <row r="24" spans="2:6" ht="18" customHeight="1">
      <c r="B24" s="13">
        <v>1</v>
      </c>
      <c r="C24" s="27" t="s">
        <v>45</v>
      </c>
      <c r="D24" s="328">
        <f>D25</f>
        <v>1486505</v>
      </c>
      <c r="E24" s="328"/>
      <c r="F24" s="19"/>
    </row>
    <row r="25" spans="2:6" ht="12.75" customHeight="1">
      <c r="B25" s="13"/>
      <c r="C25" s="31" t="s">
        <v>46</v>
      </c>
      <c r="D25" s="329">
        <f>D26+D27</f>
        <v>1486505</v>
      </c>
      <c r="E25" s="329"/>
      <c r="F25" s="19"/>
    </row>
    <row r="26" spans="2:6" ht="12.75" customHeight="1">
      <c r="B26" s="13"/>
      <c r="C26" s="27" t="s">
        <v>80</v>
      </c>
      <c r="D26" s="359">
        <v>1169616</v>
      </c>
      <c r="E26" s="359"/>
      <c r="F26" s="19" t="s">
        <v>90</v>
      </c>
    </row>
    <row r="27" spans="2:6" ht="12.75" customHeight="1">
      <c r="B27" s="13"/>
      <c r="C27" s="27" t="s">
        <v>81</v>
      </c>
      <c r="D27" s="359">
        <v>316889</v>
      </c>
      <c r="E27" s="359"/>
      <c r="F27" s="19"/>
    </row>
    <row r="28" spans="2:6" ht="12.75" customHeight="1">
      <c r="B28" s="13"/>
      <c r="C28" s="31"/>
      <c r="D28" s="350"/>
      <c r="E28" s="350"/>
      <c r="F28" s="19"/>
    </row>
    <row r="29" spans="2:4" ht="12.75">
      <c r="B29" s="14"/>
      <c r="C29" s="15"/>
      <c r="D29" s="8"/>
    </row>
    <row r="30" spans="2:6" ht="12.75">
      <c r="B30" s="325" t="s">
        <v>169</v>
      </c>
      <c r="C30" s="325"/>
      <c r="D30" s="325"/>
      <c r="E30" s="325"/>
      <c r="F30" s="325"/>
    </row>
    <row r="32" spans="2:7" ht="49.5" customHeight="1">
      <c r="B32" s="10" t="s">
        <v>36</v>
      </c>
      <c r="C32" s="35" t="s">
        <v>37</v>
      </c>
      <c r="D32" s="11" t="s">
        <v>67</v>
      </c>
      <c r="E32" s="20" t="s">
        <v>71</v>
      </c>
      <c r="F32" s="11" t="s">
        <v>68</v>
      </c>
      <c r="G32" s="10" t="s">
        <v>70</v>
      </c>
    </row>
    <row r="33" spans="2:7" ht="13.5" customHeight="1">
      <c r="B33" s="9">
        <v>1</v>
      </c>
      <c r="C33" s="30">
        <v>2</v>
      </c>
      <c r="D33" s="9">
        <v>3</v>
      </c>
      <c r="E33" s="20"/>
      <c r="F33" s="32">
        <v>4</v>
      </c>
      <c r="G33" s="32">
        <v>5</v>
      </c>
    </row>
    <row r="34" spans="2:8" ht="22.5">
      <c r="B34" s="69">
        <v>1</v>
      </c>
      <c r="C34" s="70" t="s">
        <v>52</v>
      </c>
      <c r="D34" s="71">
        <v>2280</v>
      </c>
      <c r="E34" s="32">
        <v>104.6</v>
      </c>
      <c r="F34" s="71">
        <v>12</v>
      </c>
      <c r="G34" s="239">
        <v>20800</v>
      </c>
      <c r="H34" s="60"/>
    </row>
    <row r="35" spans="2:7" ht="12.75">
      <c r="B35" s="21"/>
      <c r="C35" s="42" t="s">
        <v>1</v>
      </c>
      <c r="D35" s="33"/>
      <c r="E35" s="20"/>
      <c r="F35" s="32"/>
      <c r="G35" s="92">
        <f>G34</f>
        <v>20800</v>
      </c>
    </row>
    <row r="36" spans="2:4" ht="12.75">
      <c r="B36" s="14"/>
      <c r="C36" s="15"/>
      <c r="D36" s="8"/>
    </row>
    <row r="37" spans="2:4" ht="12.75">
      <c r="B37" s="14"/>
      <c r="C37" s="15"/>
      <c r="D37" s="8"/>
    </row>
    <row r="38" spans="2:7" ht="27.75" customHeight="1">
      <c r="B38" s="358" t="s">
        <v>192</v>
      </c>
      <c r="C38" s="358"/>
      <c r="D38" s="358"/>
      <c r="E38" s="358"/>
      <c r="F38" s="358"/>
      <c r="G38" s="358"/>
    </row>
    <row r="39" spans="2:4" ht="12.75">
      <c r="B39" s="14"/>
      <c r="C39" s="15"/>
      <c r="D39" s="8"/>
    </row>
    <row r="40" spans="2:7" ht="45">
      <c r="B40" s="10" t="s">
        <v>36</v>
      </c>
      <c r="C40" s="35" t="s">
        <v>37</v>
      </c>
      <c r="D40" s="10" t="s">
        <v>42</v>
      </c>
      <c r="E40" s="10" t="s">
        <v>43</v>
      </c>
      <c r="F40" s="10" t="s">
        <v>44</v>
      </c>
      <c r="G40" s="11" t="s">
        <v>69</v>
      </c>
    </row>
    <row r="41" spans="2:7" ht="12.75">
      <c r="B41" s="9">
        <v>1</v>
      </c>
      <c r="C41" s="30">
        <v>2</v>
      </c>
      <c r="D41" s="9">
        <v>3</v>
      </c>
      <c r="E41" s="32">
        <v>4</v>
      </c>
      <c r="F41" s="11">
        <v>5</v>
      </c>
      <c r="G41" s="32">
        <v>6</v>
      </c>
    </row>
    <row r="42" spans="2:10" ht="25.5">
      <c r="B42" s="13">
        <v>1</v>
      </c>
      <c r="C42" s="27" t="s">
        <v>138</v>
      </c>
      <c r="D42" s="9">
        <v>1</v>
      </c>
      <c r="E42" s="20">
        <v>12</v>
      </c>
      <c r="F42" s="10">
        <v>50</v>
      </c>
      <c r="G42" s="20">
        <v>11104</v>
      </c>
      <c r="J42" s="7">
        <v>112</v>
      </c>
    </row>
    <row r="43" spans="2:7" ht="25.5">
      <c r="B43" s="13">
        <v>1</v>
      </c>
      <c r="C43" s="27" t="s">
        <v>139</v>
      </c>
      <c r="D43" s="9">
        <v>0</v>
      </c>
      <c r="E43" s="20">
        <v>12</v>
      </c>
      <c r="F43" s="10">
        <v>50</v>
      </c>
      <c r="G43" s="20">
        <v>1017</v>
      </c>
    </row>
    <row r="44" spans="2:7" ht="12.75">
      <c r="B44" s="13"/>
      <c r="C44" s="36" t="s">
        <v>1</v>
      </c>
      <c r="D44" s="24"/>
      <c r="E44" s="20"/>
      <c r="F44" s="10"/>
      <c r="G44" s="238">
        <f>G43+G42</f>
        <v>12121</v>
      </c>
    </row>
    <row r="45" spans="2:4" ht="12.75">
      <c r="B45" s="14"/>
      <c r="C45" s="15"/>
      <c r="D45" s="8"/>
    </row>
    <row r="46" spans="2:7" ht="27.75" customHeight="1">
      <c r="B46" s="334" t="s">
        <v>193</v>
      </c>
      <c r="C46" s="334"/>
      <c r="D46" s="334"/>
      <c r="E46" s="334"/>
      <c r="F46" s="334"/>
      <c r="G46" s="334"/>
    </row>
    <row r="47" spans="2:4" ht="12.75">
      <c r="B47" s="12"/>
      <c r="C47" s="12"/>
      <c r="D47" s="12"/>
    </row>
    <row r="48" spans="2:4" ht="40.5" customHeight="1">
      <c r="B48" s="10" t="s">
        <v>36</v>
      </c>
      <c r="C48" s="11" t="s">
        <v>37</v>
      </c>
      <c r="D48" s="11" t="s">
        <v>38</v>
      </c>
    </row>
    <row r="49" spans="2:6" ht="12.75">
      <c r="B49" s="9">
        <v>1</v>
      </c>
      <c r="C49" s="9">
        <v>2</v>
      </c>
      <c r="D49" s="9">
        <v>4</v>
      </c>
      <c r="E49" s="335"/>
      <c r="F49" s="323"/>
    </row>
    <row r="50" spans="2:9" ht="18" customHeight="1">
      <c r="B50" s="72">
        <v>1</v>
      </c>
      <c r="C50" s="27" t="s">
        <v>308</v>
      </c>
      <c r="D50" s="28">
        <v>37080.12</v>
      </c>
      <c r="F50" s="336"/>
      <c r="G50" s="336"/>
      <c r="I50" s="60"/>
    </row>
    <row r="51" spans="2:9" ht="15.75" customHeight="1">
      <c r="B51" s="72"/>
      <c r="C51" s="27" t="s">
        <v>309</v>
      </c>
      <c r="D51" s="28">
        <v>19125</v>
      </c>
      <c r="F51" s="147"/>
      <c r="G51" s="147"/>
      <c r="I51" s="60"/>
    </row>
    <row r="52" spans="2:9" ht="15" customHeight="1">
      <c r="B52" s="72"/>
      <c r="C52" s="27" t="s">
        <v>294</v>
      </c>
      <c r="D52" s="28">
        <v>39500</v>
      </c>
      <c r="F52" s="147"/>
      <c r="G52" s="147"/>
      <c r="I52" s="60"/>
    </row>
    <row r="53" spans="2:4" ht="12.75">
      <c r="B53" s="13"/>
      <c r="C53" s="27"/>
      <c r="D53" s="39"/>
    </row>
    <row r="54" spans="2:4" ht="12.75" customHeight="1">
      <c r="B54" s="13"/>
      <c r="C54" s="36" t="s">
        <v>1</v>
      </c>
      <c r="D54" s="237">
        <f>D50+D51+D52</f>
        <v>95705.12</v>
      </c>
    </row>
    <row r="55" spans="2:4" ht="12.75" customHeight="1">
      <c r="B55" s="14"/>
      <c r="C55" s="94"/>
      <c r="D55" s="202"/>
    </row>
    <row r="56" spans="2:7" ht="12.75" customHeight="1">
      <c r="B56" s="334" t="s">
        <v>306</v>
      </c>
      <c r="C56" s="334"/>
      <c r="D56" s="334"/>
      <c r="E56" s="334"/>
      <c r="F56" s="334"/>
      <c r="G56" s="334"/>
    </row>
    <row r="57" spans="2:4" ht="12.75" customHeight="1">
      <c r="B57" s="12"/>
      <c r="C57" s="12"/>
      <c r="D57" s="12"/>
    </row>
    <row r="58" spans="2:4" ht="33.75" customHeight="1">
      <c r="B58" s="10" t="s">
        <v>36</v>
      </c>
      <c r="C58" s="11" t="s">
        <v>37</v>
      </c>
      <c r="D58" s="11" t="s">
        <v>38</v>
      </c>
    </row>
    <row r="59" spans="2:6" ht="12.75" customHeight="1">
      <c r="B59" s="9">
        <v>1</v>
      </c>
      <c r="C59" s="9">
        <v>2</v>
      </c>
      <c r="D59" s="9">
        <v>4</v>
      </c>
      <c r="E59" s="335"/>
      <c r="F59" s="323"/>
    </row>
    <row r="60" spans="2:7" ht="12.75" customHeight="1">
      <c r="B60" s="72">
        <v>1</v>
      </c>
      <c r="C60" s="27" t="s">
        <v>309</v>
      </c>
      <c r="D60" s="28">
        <v>1175</v>
      </c>
      <c r="F60" s="336"/>
      <c r="G60" s="336"/>
    </row>
    <row r="61" spans="2:4" ht="12.75" customHeight="1">
      <c r="B61" s="13"/>
      <c r="C61" s="27"/>
      <c r="D61" s="39"/>
    </row>
    <row r="62" spans="2:4" ht="15.75" customHeight="1">
      <c r="B62" s="13"/>
      <c r="C62" s="36" t="s">
        <v>1</v>
      </c>
      <c r="D62" s="237">
        <f>D60</f>
        <v>1175</v>
      </c>
    </row>
    <row r="63" spans="2:4" ht="12.75" customHeight="1">
      <c r="B63" s="14"/>
      <c r="C63" s="94"/>
      <c r="D63" s="202"/>
    </row>
    <row r="64" spans="2:7" ht="12.75" customHeight="1">
      <c r="B64" s="334" t="s">
        <v>307</v>
      </c>
      <c r="C64" s="334"/>
      <c r="D64" s="334"/>
      <c r="E64" s="334"/>
      <c r="F64" s="334"/>
      <c r="G64" s="334"/>
    </row>
    <row r="65" spans="2:4" ht="12.75" customHeight="1">
      <c r="B65" s="12"/>
      <c r="C65" s="12"/>
      <c r="D65" s="12"/>
    </row>
    <row r="66" spans="2:4" ht="42" customHeight="1">
      <c r="B66" s="10" t="s">
        <v>36</v>
      </c>
      <c r="C66" s="11" t="s">
        <v>37</v>
      </c>
      <c r="D66" s="11" t="s">
        <v>38</v>
      </c>
    </row>
    <row r="67" spans="2:6" ht="12.75" customHeight="1">
      <c r="B67" s="9">
        <v>1</v>
      </c>
      <c r="C67" s="9">
        <v>2</v>
      </c>
      <c r="D67" s="9">
        <v>4</v>
      </c>
      <c r="E67" s="335"/>
      <c r="F67" s="323"/>
    </row>
    <row r="68" spans="2:7" ht="12.75" customHeight="1">
      <c r="B68" s="72">
        <v>1</v>
      </c>
      <c r="C68" s="27" t="s">
        <v>310</v>
      </c>
      <c r="D68" s="28">
        <v>1758</v>
      </c>
      <c r="F68" s="336"/>
      <c r="G68" s="336"/>
    </row>
    <row r="69" spans="2:4" ht="12.75" customHeight="1">
      <c r="B69" s="13"/>
      <c r="C69" s="27"/>
      <c r="D69" s="39"/>
    </row>
    <row r="70" spans="2:4" ht="12.75" customHeight="1">
      <c r="B70" s="13"/>
      <c r="C70" s="36" t="s">
        <v>1</v>
      </c>
      <c r="D70" s="237">
        <f>D68</f>
        <v>1758</v>
      </c>
    </row>
    <row r="71" spans="2:4" ht="12.75" customHeight="1">
      <c r="B71" s="14"/>
      <c r="C71" s="94"/>
      <c r="D71" s="202"/>
    </row>
    <row r="72" spans="2:4" ht="12.75" customHeight="1">
      <c r="B72" s="14"/>
      <c r="C72" s="15"/>
      <c r="D72" s="8"/>
    </row>
    <row r="73" spans="2:4" ht="12.75" customHeight="1">
      <c r="B73" s="14"/>
      <c r="C73" s="15"/>
      <c r="D73" s="8"/>
    </row>
    <row r="74" spans="2:4" ht="12.75" customHeight="1">
      <c r="B74" s="14"/>
      <c r="C74" s="15"/>
      <c r="D74" s="8"/>
    </row>
    <row r="75" spans="2:4" ht="12.75" customHeight="1">
      <c r="B75" s="337" t="s">
        <v>319</v>
      </c>
      <c r="C75" s="337"/>
      <c r="D75" s="194">
        <f>D70+D62+D54++G44+G35+D24+D14</f>
        <v>6111883.12</v>
      </c>
    </row>
    <row r="76" spans="2:4" ht="12.75" customHeight="1">
      <c r="B76" s="14"/>
      <c r="C76" s="15"/>
      <c r="D76" s="8"/>
    </row>
    <row r="77" spans="2:4" ht="12.75" customHeight="1">
      <c r="B77" s="7" t="s">
        <v>58</v>
      </c>
      <c r="D77" s="7" t="s">
        <v>0</v>
      </c>
    </row>
    <row r="78" ht="12.75" customHeight="1"/>
    <row r="79" spans="2:4" ht="12.75">
      <c r="B79" s="7" t="s">
        <v>268</v>
      </c>
      <c r="D79" s="7" t="s">
        <v>269</v>
      </c>
    </row>
    <row r="82" ht="12.75">
      <c r="I82" s="60"/>
    </row>
  </sheetData>
  <sheetProtection/>
  <mergeCells count="32">
    <mergeCell ref="B64:G64"/>
    <mergeCell ref="E67:F67"/>
    <mergeCell ref="F68:G68"/>
    <mergeCell ref="B56:G56"/>
    <mergeCell ref="E59:F59"/>
    <mergeCell ref="F60:G60"/>
    <mergeCell ref="B30:F30"/>
    <mergeCell ref="B38:G38"/>
    <mergeCell ref="B75:C75"/>
    <mergeCell ref="D22:E22"/>
    <mergeCell ref="D23:E23"/>
    <mergeCell ref="D24:E24"/>
    <mergeCell ref="D25:E25"/>
    <mergeCell ref="D26:E26"/>
    <mergeCell ref="D27:E27"/>
    <mergeCell ref="E49:F49"/>
    <mergeCell ref="B20:G20"/>
    <mergeCell ref="D13:E13"/>
    <mergeCell ref="D14:E14"/>
    <mergeCell ref="D15:E15"/>
    <mergeCell ref="D16:E16"/>
    <mergeCell ref="D17:E17"/>
    <mergeCell ref="F50:G50"/>
    <mergeCell ref="D28:E28"/>
    <mergeCell ref="D1:G1"/>
    <mergeCell ref="D2:G2"/>
    <mergeCell ref="B7:D7"/>
    <mergeCell ref="B8:D8"/>
    <mergeCell ref="B10:D10"/>
    <mergeCell ref="D12:E12"/>
    <mergeCell ref="B46:G46"/>
    <mergeCell ref="D18:E18"/>
  </mergeCells>
  <printOptions/>
  <pageMargins left="0.5905511811023623" right="0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J83"/>
  <sheetViews>
    <sheetView showGridLines="0" zoomScalePageLayoutView="0" workbookViewId="0" topLeftCell="A1">
      <selection activeCell="H9" sqref="H9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4" ht="12.75">
      <c r="B7" s="323" t="s">
        <v>34</v>
      </c>
      <c r="C7" s="323"/>
      <c r="D7" s="323"/>
    </row>
    <row r="8" spans="2:4" ht="20.25" customHeight="1">
      <c r="B8" s="19" t="s">
        <v>334</v>
      </c>
      <c r="C8" s="19"/>
      <c r="D8" s="19"/>
    </row>
    <row r="9" ht="6.75" customHeight="1"/>
    <row r="10" spans="2:4" ht="12.75">
      <c r="B10" s="325" t="s">
        <v>166</v>
      </c>
      <c r="C10" s="325"/>
      <c r="D10" s="325"/>
    </row>
    <row r="11" ht="13.5" customHeight="1"/>
    <row r="12" spans="2:5" ht="23.25" customHeight="1">
      <c r="B12" s="10" t="s">
        <v>36</v>
      </c>
      <c r="C12" s="11" t="s">
        <v>37</v>
      </c>
      <c r="D12" s="326" t="s">
        <v>38</v>
      </c>
      <c r="E12" s="326"/>
    </row>
    <row r="13" spans="2:5" ht="12.75">
      <c r="B13" s="13">
        <v>1</v>
      </c>
      <c r="C13" s="9">
        <v>2</v>
      </c>
      <c r="D13" s="327">
        <v>3</v>
      </c>
      <c r="E13" s="327"/>
    </row>
    <row r="14" spans="2:10" ht="12.75" customHeight="1">
      <c r="B14" s="13">
        <v>1</v>
      </c>
      <c r="C14" s="9" t="s">
        <v>16</v>
      </c>
      <c r="D14" s="328">
        <f>D16+D15</f>
        <v>398671</v>
      </c>
      <c r="E14" s="328"/>
      <c r="J14" s="60"/>
    </row>
    <row r="15" spans="2:5" ht="12.75" customHeight="1">
      <c r="B15" s="13"/>
      <c r="C15" s="31" t="s">
        <v>39</v>
      </c>
      <c r="D15" s="329">
        <f>D19+D20</f>
        <v>390270</v>
      </c>
      <c r="E15" s="329"/>
    </row>
    <row r="16" spans="2:10" ht="12.75" customHeight="1">
      <c r="B16" s="13"/>
      <c r="C16" s="31" t="s">
        <v>40</v>
      </c>
      <c r="D16" s="329">
        <v>8401</v>
      </c>
      <c r="E16" s="329"/>
      <c r="J16" s="60"/>
    </row>
    <row r="17" spans="2:10" ht="12.75" customHeight="1">
      <c r="B17" s="13"/>
      <c r="C17" s="41" t="s">
        <v>252</v>
      </c>
      <c r="D17" s="331"/>
      <c r="E17" s="331"/>
      <c r="J17" s="60"/>
    </row>
    <row r="18" spans="2:5" ht="12.75" customHeight="1">
      <c r="B18" s="13"/>
      <c r="C18" s="41" t="s">
        <v>64</v>
      </c>
      <c r="D18" s="331"/>
      <c r="E18" s="331"/>
    </row>
    <row r="19" spans="2:5" ht="12.75" customHeight="1">
      <c r="B19" s="13"/>
      <c r="C19" s="174" t="s">
        <v>262</v>
      </c>
      <c r="D19" s="332">
        <v>292700</v>
      </c>
      <c r="E19" s="333"/>
    </row>
    <row r="20" spans="2:5" ht="12.75" customHeight="1">
      <c r="B20" s="13"/>
      <c r="C20" s="174" t="s">
        <v>263</v>
      </c>
      <c r="D20" s="332">
        <v>97570</v>
      </c>
      <c r="E20" s="333"/>
    </row>
    <row r="23" spans="2:4" ht="12.75" outlineLevel="1">
      <c r="B23" s="325" t="s">
        <v>167</v>
      </c>
      <c r="C23" s="325"/>
      <c r="D23" s="325"/>
    </row>
    <row r="24" ht="12.75" outlineLevel="1"/>
    <row r="25" spans="2:7" ht="57" customHeight="1" outlineLevel="1">
      <c r="B25" s="10" t="s">
        <v>36</v>
      </c>
      <c r="C25" s="35" t="s">
        <v>37</v>
      </c>
      <c r="D25" s="10" t="s">
        <v>42</v>
      </c>
      <c r="E25" s="11" t="s">
        <v>133</v>
      </c>
      <c r="F25" s="10" t="s">
        <v>44</v>
      </c>
      <c r="G25" s="11" t="s">
        <v>69</v>
      </c>
    </row>
    <row r="26" spans="2:7" ht="12.75" outlineLevel="1">
      <c r="B26" s="9">
        <v>1</v>
      </c>
      <c r="C26" s="30">
        <v>2</v>
      </c>
      <c r="D26" s="9">
        <v>3</v>
      </c>
      <c r="E26" s="32">
        <v>4</v>
      </c>
      <c r="F26" s="11">
        <v>5</v>
      </c>
      <c r="G26" s="32">
        <v>6</v>
      </c>
    </row>
    <row r="27" spans="2:7" ht="13.5" customHeight="1" outlineLevel="1">
      <c r="B27" s="13">
        <v>1</v>
      </c>
      <c r="C27" s="27" t="s">
        <v>82</v>
      </c>
      <c r="D27" s="9"/>
      <c r="E27" s="20"/>
      <c r="F27" s="10"/>
      <c r="G27" s="20"/>
    </row>
    <row r="28" spans="2:7" ht="11.25" customHeight="1" outlineLevel="1">
      <c r="B28" s="13"/>
      <c r="C28" s="27" t="s">
        <v>83</v>
      </c>
      <c r="D28" s="9">
        <v>0</v>
      </c>
      <c r="E28" s="32">
        <v>9</v>
      </c>
      <c r="F28" s="9">
        <v>150</v>
      </c>
      <c r="G28" s="20">
        <f>D28*E28*F28</f>
        <v>0</v>
      </c>
    </row>
    <row r="29" spans="2:7" s="66" customFormat="1" ht="12.75" customHeight="1" outlineLevel="1">
      <c r="B29" s="64"/>
      <c r="C29" s="36" t="s">
        <v>1</v>
      </c>
      <c r="D29" s="24"/>
      <c r="E29" s="58"/>
      <c r="F29" s="65"/>
      <c r="G29" s="58">
        <f>G27</f>
        <v>0</v>
      </c>
    </row>
    <row r="30" spans="2:4" ht="12.75">
      <c r="B30" s="12"/>
      <c r="C30" s="12"/>
      <c r="D30" s="12"/>
    </row>
    <row r="31" spans="2:7" ht="12.75" customHeight="1">
      <c r="B31" s="334" t="s">
        <v>168</v>
      </c>
      <c r="C31" s="334"/>
      <c r="D31" s="334"/>
      <c r="E31" s="334"/>
      <c r="F31" s="334"/>
      <c r="G31" s="334"/>
    </row>
    <row r="32" spans="2:4" ht="25.5" customHeight="1">
      <c r="B32" s="12"/>
      <c r="C32" s="12"/>
      <c r="D32" s="12"/>
    </row>
    <row r="33" spans="2:5" ht="21.75" customHeight="1">
      <c r="B33" s="10" t="s">
        <v>36</v>
      </c>
      <c r="C33" s="11" t="s">
        <v>37</v>
      </c>
      <c r="D33" s="326" t="s">
        <v>38</v>
      </c>
      <c r="E33" s="326"/>
    </row>
    <row r="34" spans="2:5" ht="12.75">
      <c r="B34" s="11">
        <v>1</v>
      </c>
      <c r="C34" s="11">
        <v>2</v>
      </c>
      <c r="D34" s="326">
        <v>3</v>
      </c>
      <c r="E34" s="326"/>
    </row>
    <row r="35" spans="2:6" ht="18" customHeight="1">
      <c r="B35" s="13">
        <v>1</v>
      </c>
      <c r="C35" s="27" t="s">
        <v>45</v>
      </c>
      <c r="D35" s="328">
        <f>D37+D36</f>
        <v>120549</v>
      </c>
      <c r="E35" s="328"/>
      <c r="F35" s="19"/>
    </row>
    <row r="36" spans="2:6" ht="12.75" customHeight="1">
      <c r="B36" s="13"/>
      <c r="C36" s="31" t="s">
        <v>46</v>
      </c>
      <c r="D36" s="329">
        <f>D38+D39</f>
        <v>117860</v>
      </c>
      <c r="E36" s="329"/>
      <c r="F36" s="19"/>
    </row>
    <row r="37" spans="2:6" ht="12.75" customHeight="1">
      <c r="B37" s="13"/>
      <c r="C37" s="31" t="s">
        <v>49</v>
      </c>
      <c r="D37" s="330">
        <v>2689</v>
      </c>
      <c r="E37" s="330"/>
      <c r="F37" s="19"/>
    </row>
    <row r="38" spans="2:6" ht="12.75" customHeight="1">
      <c r="B38" s="13"/>
      <c r="C38" s="174" t="s">
        <v>262</v>
      </c>
      <c r="D38" s="330">
        <v>88400</v>
      </c>
      <c r="E38" s="330"/>
      <c r="F38" s="19"/>
    </row>
    <row r="39" spans="2:5" ht="12.75" customHeight="1">
      <c r="B39" s="13"/>
      <c r="C39" s="174" t="s">
        <v>263</v>
      </c>
      <c r="D39" s="330">
        <v>29460</v>
      </c>
      <c r="E39" s="330"/>
    </row>
    <row r="40" spans="2:4" ht="12.75">
      <c r="B40" s="14"/>
      <c r="C40" s="15"/>
      <c r="D40" s="8"/>
    </row>
    <row r="41" spans="2:7" ht="12.75" customHeight="1">
      <c r="B41" s="334" t="s">
        <v>253</v>
      </c>
      <c r="C41" s="334"/>
      <c r="D41" s="334"/>
      <c r="E41" s="334"/>
      <c r="F41" s="334"/>
      <c r="G41" s="334"/>
    </row>
    <row r="42" spans="2:4" ht="12.75">
      <c r="B42" s="12"/>
      <c r="C42" s="12"/>
      <c r="D42" s="12"/>
    </row>
    <row r="43" spans="2:4" ht="40.5" customHeight="1">
      <c r="B43" s="10" t="s">
        <v>36</v>
      </c>
      <c r="C43" s="11" t="s">
        <v>37</v>
      </c>
      <c r="D43" s="11" t="s">
        <v>38</v>
      </c>
    </row>
    <row r="44" spans="2:6" ht="12.75">
      <c r="B44" s="9">
        <v>1</v>
      </c>
      <c r="C44" s="9">
        <v>2</v>
      </c>
      <c r="D44" s="9">
        <v>4</v>
      </c>
      <c r="E44" s="335"/>
      <c r="F44" s="323"/>
    </row>
    <row r="45" spans="2:9" ht="12.75" customHeight="1">
      <c r="B45" s="72">
        <v>1</v>
      </c>
      <c r="C45" s="27" t="s">
        <v>254</v>
      </c>
      <c r="D45" s="74">
        <f>D46+D47</f>
        <v>33933.33</v>
      </c>
      <c r="H45" s="60"/>
      <c r="I45" s="60"/>
    </row>
    <row r="46" spans="2:8" ht="12.75" customHeight="1">
      <c r="B46" s="72"/>
      <c r="C46" s="31" t="s">
        <v>255</v>
      </c>
      <c r="D46" s="175">
        <v>33933.33</v>
      </c>
      <c r="H46" s="60"/>
    </row>
    <row r="47" spans="2:4" ht="12.75" customHeight="1" outlineLevel="1">
      <c r="B47" s="13"/>
      <c r="C47" s="31"/>
      <c r="D47" s="162"/>
    </row>
    <row r="48" spans="2:10" ht="12.75" customHeight="1">
      <c r="B48" s="13"/>
      <c r="C48" s="36" t="s">
        <v>1</v>
      </c>
      <c r="D48" s="38">
        <f>D45</f>
        <v>33933.33</v>
      </c>
      <c r="H48" s="60"/>
      <c r="I48" s="60"/>
      <c r="J48" s="60"/>
    </row>
    <row r="49" spans="2:4" ht="12.75">
      <c r="B49" s="14"/>
      <c r="C49" s="15"/>
      <c r="D49" s="8"/>
    </row>
    <row r="50" spans="2:7" ht="27.75" customHeight="1">
      <c r="B50" s="334" t="s">
        <v>256</v>
      </c>
      <c r="C50" s="334"/>
      <c r="D50" s="334"/>
      <c r="E50" s="334"/>
      <c r="F50" s="334"/>
      <c r="G50" s="334"/>
    </row>
    <row r="51" spans="2:4" ht="12.75">
      <c r="B51" s="12"/>
      <c r="C51" s="12"/>
      <c r="D51" s="12"/>
    </row>
    <row r="52" spans="2:4" ht="40.5" customHeight="1">
      <c r="B52" s="10" t="s">
        <v>36</v>
      </c>
      <c r="C52" s="11" t="s">
        <v>37</v>
      </c>
      <c r="D52" s="11" t="s">
        <v>38</v>
      </c>
    </row>
    <row r="53" spans="2:6" ht="12.75">
      <c r="B53" s="9">
        <v>1</v>
      </c>
      <c r="C53" s="9">
        <v>2</v>
      </c>
      <c r="D53" s="9">
        <v>4</v>
      </c>
      <c r="E53" s="335"/>
      <c r="F53" s="323"/>
    </row>
    <row r="54" spans="2:9" ht="24.75" customHeight="1">
      <c r="B54" s="72">
        <v>1</v>
      </c>
      <c r="C54" s="27" t="s">
        <v>180</v>
      </c>
      <c r="D54" s="28">
        <v>11875</v>
      </c>
      <c r="F54" s="336"/>
      <c r="G54" s="336"/>
      <c r="I54" s="60"/>
    </row>
    <row r="55" spans="2:9" ht="12.75">
      <c r="B55" s="72">
        <v>2</v>
      </c>
      <c r="C55" s="27" t="s">
        <v>284</v>
      </c>
      <c r="D55" s="28">
        <v>4720</v>
      </c>
      <c r="F55" s="147"/>
      <c r="G55" s="147"/>
      <c r="I55" s="60"/>
    </row>
    <row r="56" spans="2:4" ht="12.75">
      <c r="B56" s="13"/>
      <c r="C56" s="27"/>
      <c r="D56" s="39"/>
    </row>
    <row r="57" spans="2:4" ht="12.75">
      <c r="B57" s="13"/>
      <c r="C57" s="36" t="s">
        <v>1</v>
      </c>
      <c r="D57" s="38">
        <f>D54+D55</f>
        <v>16595</v>
      </c>
    </row>
    <row r="58" spans="2:4" ht="16.5" customHeight="1">
      <c r="B58" s="14"/>
      <c r="C58" s="15"/>
      <c r="D58" s="8"/>
    </row>
    <row r="59" spans="2:7" ht="28.5" customHeight="1">
      <c r="B59" s="334" t="s">
        <v>193</v>
      </c>
      <c r="C59" s="334"/>
      <c r="D59" s="334"/>
      <c r="E59" s="334"/>
      <c r="F59" s="334"/>
      <c r="G59" s="334"/>
    </row>
    <row r="60" spans="2:4" ht="16.5" customHeight="1">
      <c r="B60" s="12"/>
      <c r="C60" s="12"/>
      <c r="D60" s="12"/>
    </row>
    <row r="61" spans="2:4" ht="40.5" customHeight="1">
      <c r="B61" s="10" t="s">
        <v>36</v>
      </c>
      <c r="C61" s="11" t="s">
        <v>37</v>
      </c>
      <c r="D61" s="11" t="s">
        <v>38</v>
      </c>
    </row>
    <row r="62" spans="2:6" ht="16.5" customHeight="1">
      <c r="B62" s="9">
        <v>1</v>
      </c>
      <c r="C62" s="9">
        <v>2</v>
      </c>
      <c r="D62" s="9">
        <v>4</v>
      </c>
      <c r="E62" s="335"/>
      <c r="F62" s="323"/>
    </row>
    <row r="63" spans="2:7" ht="27.75" customHeight="1">
      <c r="B63" s="72">
        <v>1</v>
      </c>
      <c r="C63" s="27" t="s">
        <v>285</v>
      </c>
      <c r="D63" s="28">
        <v>12700</v>
      </c>
      <c r="F63" s="336"/>
      <c r="G63" s="336"/>
    </row>
    <row r="64" spans="2:7" ht="16.5" customHeight="1">
      <c r="B64" s="72">
        <v>2</v>
      </c>
      <c r="C64" s="27"/>
      <c r="D64" s="28"/>
      <c r="F64" s="147"/>
      <c r="G64" s="147"/>
    </row>
    <row r="65" spans="2:4" ht="16.5" customHeight="1">
      <c r="B65" s="13"/>
      <c r="C65" s="27"/>
      <c r="D65" s="39"/>
    </row>
    <row r="66" spans="2:4" ht="16.5" customHeight="1">
      <c r="B66" s="13"/>
      <c r="C66" s="36" t="s">
        <v>1</v>
      </c>
      <c r="D66" s="38">
        <f>D63+D64</f>
        <v>12700</v>
      </c>
    </row>
    <row r="67" spans="2:4" ht="16.5" customHeight="1">
      <c r="B67" s="14"/>
      <c r="C67" s="15"/>
      <c r="D67" s="8"/>
    </row>
    <row r="68" spans="2:4" ht="16.5" customHeight="1">
      <c r="B68" s="14"/>
      <c r="C68" s="15"/>
      <c r="D68" s="8"/>
    </row>
    <row r="69" spans="2:4" ht="16.5" customHeight="1">
      <c r="B69" s="14"/>
      <c r="C69" s="15"/>
      <c r="D69" s="8"/>
    </row>
    <row r="70" spans="2:4" ht="16.5" customHeight="1">
      <c r="B70" s="14"/>
      <c r="C70" s="15"/>
      <c r="D70" s="8"/>
    </row>
    <row r="71" spans="2:4" ht="12.75">
      <c r="B71" s="14"/>
      <c r="C71" s="15"/>
      <c r="D71" s="8"/>
    </row>
    <row r="72" spans="2:4" ht="12.75">
      <c r="B72" s="14"/>
      <c r="C72" s="15"/>
      <c r="D72" s="8"/>
    </row>
    <row r="73" spans="2:4" ht="12.75">
      <c r="B73" s="14"/>
      <c r="C73" s="15"/>
      <c r="D73" s="8"/>
    </row>
    <row r="74" spans="2:4" ht="12.75">
      <c r="B74" s="14"/>
      <c r="C74" s="15"/>
      <c r="D74" s="8"/>
    </row>
    <row r="75" spans="2:4" ht="12.75">
      <c r="B75" s="337" t="s">
        <v>319</v>
      </c>
      <c r="C75" s="337"/>
      <c r="D75" s="62">
        <f>D66+D57+D48+D35+D14</f>
        <v>582448.3300000001</v>
      </c>
    </row>
    <row r="76" spans="2:9" ht="12.75">
      <c r="B76" s="14"/>
      <c r="C76" s="15"/>
      <c r="D76" s="8"/>
      <c r="I76" s="60"/>
    </row>
    <row r="77" spans="2:4" ht="12.75">
      <c r="B77" s="7" t="s">
        <v>58</v>
      </c>
      <c r="D77" s="7" t="s">
        <v>0</v>
      </c>
    </row>
    <row r="79" spans="2:4" ht="12.75">
      <c r="B79" s="7" t="s">
        <v>268</v>
      </c>
      <c r="D79" s="7" t="s">
        <v>269</v>
      </c>
    </row>
    <row r="82" ht="12.75">
      <c r="I82" s="60"/>
    </row>
    <row r="83" ht="12.75">
      <c r="I83" s="60"/>
    </row>
  </sheetData>
  <sheetProtection/>
  <mergeCells count="31">
    <mergeCell ref="B59:G59"/>
    <mergeCell ref="E62:F62"/>
    <mergeCell ref="F63:G63"/>
    <mergeCell ref="E53:F53"/>
    <mergeCell ref="F54:G54"/>
    <mergeCell ref="B75:C75"/>
    <mergeCell ref="D20:E20"/>
    <mergeCell ref="B41:G41"/>
    <mergeCell ref="E44:F44"/>
    <mergeCell ref="B50:G50"/>
    <mergeCell ref="D38:E38"/>
    <mergeCell ref="D39:E39"/>
    <mergeCell ref="B31:G31"/>
    <mergeCell ref="D33:E33"/>
    <mergeCell ref="D34:E34"/>
    <mergeCell ref="D35:E35"/>
    <mergeCell ref="D36:E36"/>
    <mergeCell ref="D37:E37"/>
    <mergeCell ref="D14:E14"/>
    <mergeCell ref="D15:E15"/>
    <mergeCell ref="D16:E16"/>
    <mergeCell ref="D17:E17"/>
    <mergeCell ref="D18:E18"/>
    <mergeCell ref="B23:D23"/>
    <mergeCell ref="D19:E19"/>
    <mergeCell ref="D1:G1"/>
    <mergeCell ref="D2:G2"/>
    <mergeCell ref="B7:D7"/>
    <mergeCell ref="B10:D10"/>
    <mergeCell ref="D12:E12"/>
    <mergeCell ref="D13:E13"/>
  </mergeCells>
  <printOptions/>
  <pageMargins left="0.5905511811023623" right="0" top="0" bottom="0" header="0" footer="0"/>
  <pageSetup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3"/>
  </sheetPr>
  <dimension ref="B1:I54"/>
  <sheetViews>
    <sheetView showGridLines="0" zoomScalePageLayoutView="0" workbookViewId="0" topLeftCell="A1">
      <selection activeCell="F48" sqref="F4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10.28125" style="7" bestFit="1" customWidth="1"/>
    <col min="9" max="9" width="12.28125" style="7" bestFit="1" customWidth="1"/>
    <col min="10" max="10" width="9.2812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8.5" customHeight="1">
      <c r="D3" s="153"/>
      <c r="E3" s="7" t="s">
        <v>277</v>
      </c>
    </row>
    <row r="4" ht="14.25" customHeight="1"/>
    <row r="6" ht="5.25" customHeight="1"/>
    <row r="7" spans="2:4" ht="12.75">
      <c r="B7" s="323" t="s">
        <v>34</v>
      </c>
      <c r="C7" s="323"/>
      <c r="D7" s="323"/>
    </row>
    <row r="8" spans="2:4" ht="12.75">
      <c r="B8" s="323" t="s">
        <v>282</v>
      </c>
      <c r="C8" s="323"/>
      <c r="D8" s="323"/>
    </row>
    <row r="9" ht="6.75" customHeight="1"/>
    <row r="10" spans="2:4" ht="12.75">
      <c r="B10" s="325" t="s">
        <v>166</v>
      </c>
      <c r="C10" s="325"/>
      <c r="D10" s="325"/>
    </row>
    <row r="11" ht="13.5" customHeight="1"/>
    <row r="12" spans="2:5" ht="23.25" customHeight="1">
      <c r="B12" s="10" t="s">
        <v>36</v>
      </c>
      <c r="C12" s="11" t="s">
        <v>37</v>
      </c>
      <c r="D12" s="326" t="s">
        <v>38</v>
      </c>
      <c r="E12" s="326"/>
    </row>
    <row r="13" spans="2:5" ht="12.75">
      <c r="B13" s="13">
        <v>1</v>
      </c>
      <c r="C13" s="9">
        <v>2</v>
      </c>
      <c r="D13" s="327">
        <v>3</v>
      </c>
      <c r="E13" s="327"/>
    </row>
    <row r="14" spans="2:5" ht="12.75" customHeight="1">
      <c r="B14" s="13">
        <v>1</v>
      </c>
      <c r="C14" s="9" t="s">
        <v>16</v>
      </c>
      <c r="D14" s="352">
        <f>D15</f>
        <v>4116436</v>
      </c>
      <c r="E14" s="352"/>
    </row>
    <row r="15" spans="2:5" ht="12.75" customHeight="1">
      <c r="B15" s="13"/>
      <c r="C15" s="27" t="s">
        <v>39</v>
      </c>
      <c r="D15" s="353">
        <f>D16+D17</f>
        <v>4116436</v>
      </c>
      <c r="E15" s="353"/>
    </row>
    <row r="16" spans="2:5" ht="12.75" customHeight="1">
      <c r="B16" s="75"/>
      <c r="C16" s="31" t="s">
        <v>80</v>
      </c>
      <c r="D16" s="360">
        <v>3138536</v>
      </c>
      <c r="E16" s="361"/>
    </row>
    <row r="17" spans="2:8" ht="12.75">
      <c r="B17" s="13"/>
      <c r="C17" s="76" t="s">
        <v>91</v>
      </c>
      <c r="D17" s="362">
        <v>977900</v>
      </c>
      <c r="E17" s="363"/>
      <c r="H17" s="60"/>
    </row>
    <row r="18" spans="2:5" ht="12.75" customHeight="1">
      <c r="B18" s="13"/>
      <c r="C18" s="41"/>
      <c r="D18" s="351"/>
      <c r="E18" s="351"/>
    </row>
    <row r="20" spans="2:4" ht="12.75">
      <c r="B20" s="12"/>
      <c r="C20" s="12"/>
      <c r="D20" s="12"/>
    </row>
    <row r="21" spans="2:7" ht="12.75" customHeight="1">
      <c r="B21" s="334" t="s">
        <v>168</v>
      </c>
      <c r="C21" s="334"/>
      <c r="D21" s="334"/>
      <c r="E21" s="334"/>
      <c r="F21" s="334"/>
      <c r="G21" s="334"/>
    </row>
    <row r="22" spans="2:4" ht="25.5" customHeight="1">
      <c r="B22" s="12"/>
      <c r="C22" s="12"/>
      <c r="D22" s="12"/>
    </row>
    <row r="23" spans="2:5" ht="21.75" customHeight="1">
      <c r="B23" s="10" t="s">
        <v>36</v>
      </c>
      <c r="C23" s="11" t="s">
        <v>37</v>
      </c>
      <c r="D23" s="326" t="s">
        <v>38</v>
      </c>
      <c r="E23" s="326"/>
    </row>
    <row r="24" spans="2:5" ht="12.75">
      <c r="B24" s="11">
        <v>1</v>
      </c>
      <c r="C24" s="11">
        <v>2</v>
      </c>
      <c r="D24" s="326">
        <v>3</v>
      </c>
      <c r="E24" s="326"/>
    </row>
    <row r="25" spans="2:6" ht="18" customHeight="1">
      <c r="B25" s="13">
        <v>1</v>
      </c>
      <c r="C25" s="27" t="s">
        <v>45</v>
      </c>
      <c r="D25" s="328">
        <f>D26+D29</f>
        <v>1653234</v>
      </c>
      <c r="E25" s="328"/>
      <c r="F25" s="19"/>
    </row>
    <row r="26" spans="2:6" ht="12.75" customHeight="1">
      <c r="B26" s="13"/>
      <c r="C26" s="31" t="s">
        <v>46</v>
      </c>
      <c r="D26" s="329">
        <f>D27+D28</f>
        <v>1653234</v>
      </c>
      <c r="E26" s="329"/>
      <c r="F26" s="19"/>
    </row>
    <row r="27" spans="2:6" ht="12.75" customHeight="1">
      <c r="B27" s="13"/>
      <c r="C27" s="27" t="s">
        <v>80</v>
      </c>
      <c r="D27" s="330">
        <v>1357934</v>
      </c>
      <c r="E27" s="330"/>
      <c r="F27" s="19" t="s">
        <v>90</v>
      </c>
    </row>
    <row r="28" spans="2:6" ht="12.75" customHeight="1">
      <c r="B28" s="13"/>
      <c r="C28" s="27" t="s">
        <v>81</v>
      </c>
      <c r="D28" s="330">
        <v>295300</v>
      </c>
      <c r="E28" s="330"/>
      <c r="F28" s="19"/>
    </row>
    <row r="29" spans="2:6" ht="12.75" customHeight="1">
      <c r="B29" s="13"/>
      <c r="C29" s="31"/>
      <c r="D29" s="350">
        <f>D30+D31</f>
        <v>0</v>
      </c>
      <c r="E29" s="350"/>
      <c r="F29" s="19"/>
    </row>
    <row r="30" spans="2:6" ht="12.75" customHeight="1">
      <c r="B30" s="13"/>
      <c r="C30" s="27"/>
      <c r="D30" s="327"/>
      <c r="E30" s="327"/>
      <c r="F30" s="19"/>
    </row>
    <row r="31" spans="2:5" ht="12.75" customHeight="1">
      <c r="B31" s="13"/>
      <c r="C31" s="27"/>
      <c r="D31" s="327"/>
      <c r="E31" s="327"/>
    </row>
    <row r="32" spans="2:4" ht="12.75">
      <c r="B32" s="14"/>
      <c r="C32" s="15"/>
      <c r="D32" s="8"/>
    </row>
    <row r="33" spans="2:6" ht="12.75">
      <c r="B33" s="325" t="s">
        <v>169</v>
      </c>
      <c r="C33" s="325"/>
      <c r="D33" s="325"/>
      <c r="E33" s="325"/>
      <c r="F33" s="325"/>
    </row>
    <row r="35" spans="2:7" ht="49.5" customHeight="1">
      <c r="B35" s="10" t="s">
        <v>36</v>
      </c>
      <c r="C35" s="35" t="s">
        <v>37</v>
      </c>
      <c r="D35" s="11" t="s">
        <v>67</v>
      </c>
      <c r="E35" s="20" t="s">
        <v>71</v>
      </c>
      <c r="F35" s="11" t="s">
        <v>68</v>
      </c>
      <c r="G35" s="10" t="s">
        <v>70</v>
      </c>
    </row>
    <row r="36" spans="2:7" ht="13.5" customHeight="1">
      <c r="B36" s="9">
        <v>1</v>
      </c>
      <c r="C36" s="30">
        <v>2</v>
      </c>
      <c r="D36" s="9">
        <v>3</v>
      </c>
      <c r="E36" s="20"/>
      <c r="F36" s="32">
        <v>4</v>
      </c>
      <c r="G36" s="32">
        <v>5</v>
      </c>
    </row>
    <row r="37" spans="2:8" ht="22.5">
      <c r="B37" s="69">
        <v>1</v>
      </c>
      <c r="C37" s="70" t="s">
        <v>52</v>
      </c>
      <c r="D37" s="71">
        <v>2280</v>
      </c>
      <c r="E37" s="32">
        <v>104.6</v>
      </c>
      <c r="F37" s="71">
        <v>12</v>
      </c>
      <c r="G37" s="184"/>
      <c r="H37" s="60"/>
    </row>
    <row r="38" spans="2:7" ht="12.75">
      <c r="B38" s="21"/>
      <c r="C38" s="42" t="s">
        <v>1</v>
      </c>
      <c r="D38" s="33"/>
      <c r="E38" s="20"/>
      <c r="F38" s="32"/>
      <c r="G38" s="92">
        <f>G37</f>
        <v>0</v>
      </c>
    </row>
    <row r="39" spans="2:4" ht="12.75">
      <c r="B39" s="14"/>
      <c r="C39" s="15"/>
      <c r="D39" s="8"/>
    </row>
    <row r="40" spans="2:7" ht="27.75" customHeight="1">
      <c r="B40" s="334" t="s">
        <v>193</v>
      </c>
      <c r="C40" s="334"/>
      <c r="D40" s="334"/>
      <c r="E40" s="334"/>
      <c r="F40" s="334"/>
      <c r="G40" s="334"/>
    </row>
    <row r="41" spans="2:4" ht="12.75">
      <c r="B41" s="12"/>
      <c r="C41" s="12"/>
      <c r="D41" s="12"/>
    </row>
    <row r="42" spans="2:4" ht="40.5" customHeight="1">
      <c r="B42" s="10" t="s">
        <v>36</v>
      </c>
      <c r="C42" s="11" t="s">
        <v>37</v>
      </c>
      <c r="D42" s="11" t="s">
        <v>38</v>
      </c>
    </row>
    <row r="43" spans="2:6" ht="12.75">
      <c r="B43" s="9">
        <v>1</v>
      </c>
      <c r="C43" s="9">
        <v>2</v>
      </c>
      <c r="D43" s="9">
        <v>4</v>
      </c>
      <c r="E43" s="335"/>
      <c r="F43" s="323"/>
    </row>
    <row r="44" spans="2:9" ht="24.75" customHeight="1">
      <c r="B44" s="72">
        <v>1</v>
      </c>
      <c r="C44" s="27" t="s">
        <v>194</v>
      </c>
      <c r="D44" s="28">
        <v>77330</v>
      </c>
      <c r="F44" s="336"/>
      <c r="G44" s="336"/>
      <c r="I44" s="60"/>
    </row>
    <row r="45" spans="2:4" ht="12.75">
      <c r="B45" s="13"/>
      <c r="C45" s="27"/>
      <c r="D45" s="39"/>
    </row>
    <row r="46" spans="2:4" ht="12.75" customHeight="1">
      <c r="B46" s="13"/>
      <c r="C46" s="36" t="s">
        <v>1</v>
      </c>
      <c r="D46" s="38">
        <f>D44</f>
        <v>77330</v>
      </c>
    </row>
    <row r="47" spans="2:4" ht="12.75">
      <c r="B47" s="14"/>
      <c r="C47" s="15"/>
      <c r="D47" s="8"/>
    </row>
    <row r="48" spans="2:4" ht="12.75">
      <c r="B48" s="14"/>
      <c r="C48" s="15"/>
      <c r="D48" s="8"/>
    </row>
    <row r="49" spans="2:4" ht="12.75">
      <c r="B49" s="14"/>
      <c r="C49" s="15"/>
      <c r="D49" s="8"/>
    </row>
    <row r="50" spans="2:9" ht="12.75">
      <c r="B50" s="337" t="s">
        <v>96</v>
      </c>
      <c r="C50" s="337"/>
      <c r="D50" s="62">
        <f>D14+D25+D46+G38</f>
        <v>5847000</v>
      </c>
      <c r="I50" s="60"/>
    </row>
    <row r="51" spans="2:4" ht="12.75">
      <c r="B51" s="14"/>
      <c r="C51" s="15"/>
      <c r="D51" s="8"/>
    </row>
    <row r="52" spans="2:4" ht="12.75">
      <c r="B52" s="7" t="s">
        <v>58</v>
      </c>
      <c r="D52" s="7" t="s">
        <v>0</v>
      </c>
    </row>
    <row r="54" spans="2:4" ht="12.75">
      <c r="B54" s="7" t="s">
        <v>268</v>
      </c>
      <c r="D54" s="7" t="s">
        <v>269</v>
      </c>
    </row>
  </sheetData>
  <sheetProtection/>
  <mergeCells count="27">
    <mergeCell ref="D1:G1"/>
    <mergeCell ref="D2:G2"/>
    <mergeCell ref="B7:D7"/>
    <mergeCell ref="B8:D8"/>
    <mergeCell ref="B10:D10"/>
    <mergeCell ref="D12:E12"/>
    <mergeCell ref="D13:E13"/>
    <mergeCell ref="D14:E14"/>
    <mergeCell ref="D15:E15"/>
    <mergeCell ref="D16:E16"/>
    <mergeCell ref="D17:E17"/>
    <mergeCell ref="D18:E18"/>
    <mergeCell ref="B21:G21"/>
    <mergeCell ref="D23:E23"/>
    <mergeCell ref="D24:E24"/>
    <mergeCell ref="D25:E25"/>
    <mergeCell ref="D26:E26"/>
    <mergeCell ref="E43:F43"/>
    <mergeCell ref="F44:G44"/>
    <mergeCell ref="B50:C50"/>
    <mergeCell ref="D27:E27"/>
    <mergeCell ref="D28:E28"/>
    <mergeCell ref="D29:E29"/>
    <mergeCell ref="D30:E30"/>
    <mergeCell ref="D31:E31"/>
    <mergeCell ref="B40:G40"/>
    <mergeCell ref="B33:F33"/>
  </mergeCells>
  <printOptions/>
  <pageMargins left="0.5905511811023623" right="0" top="0.5905511811023623" bottom="0.5905511811023623" header="0" footer="0"/>
  <pageSetup horizontalDpi="600" verticalDpi="600" orientation="portrait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3"/>
  </sheetPr>
  <dimension ref="B1:I55"/>
  <sheetViews>
    <sheetView showGridLines="0" zoomScalePageLayoutView="0" workbookViewId="0" topLeftCell="A31">
      <selection activeCell="D27" sqref="D27:E28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0.28125" style="7" customWidth="1"/>
    <col min="8" max="8" width="9.140625" style="7" customWidth="1"/>
    <col min="9" max="9" width="11.7109375" style="7" bestFit="1" customWidth="1"/>
    <col min="10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8.5" customHeight="1">
      <c r="D3" s="153"/>
      <c r="E3" s="7" t="s">
        <v>277</v>
      </c>
    </row>
    <row r="4" ht="14.25" customHeight="1"/>
    <row r="6" ht="5.25" customHeight="1"/>
    <row r="7" spans="2:4" ht="12.75">
      <c r="B7" s="323" t="s">
        <v>34</v>
      </c>
      <c r="C7" s="323"/>
      <c r="D7" s="323"/>
    </row>
    <row r="8" spans="2:4" ht="12.75">
      <c r="B8" s="323" t="s">
        <v>283</v>
      </c>
      <c r="C8" s="323"/>
      <c r="D8" s="323"/>
    </row>
    <row r="9" ht="6.75" customHeight="1"/>
    <row r="10" spans="2:4" ht="12.75">
      <c r="B10" s="325" t="s">
        <v>166</v>
      </c>
      <c r="C10" s="325"/>
      <c r="D10" s="325"/>
    </row>
    <row r="11" ht="13.5" customHeight="1"/>
    <row r="12" spans="2:5" ht="23.25" customHeight="1">
      <c r="B12" s="10" t="s">
        <v>36</v>
      </c>
      <c r="C12" s="11" t="s">
        <v>37</v>
      </c>
      <c r="D12" s="326" t="s">
        <v>38</v>
      </c>
      <c r="E12" s="326"/>
    </row>
    <row r="13" spans="2:5" ht="12.75">
      <c r="B13" s="13">
        <v>1</v>
      </c>
      <c r="C13" s="9">
        <v>2</v>
      </c>
      <c r="D13" s="327">
        <v>3</v>
      </c>
      <c r="E13" s="327"/>
    </row>
    <row r="14" spans="2:5" ht="12.75" customHeight="1">
      <c r="B14" s="13">
        <v>1</v>
      </c>
      <c r="C14" s="9" t="s">
        <v>16</v>
      </c>
      <c r="D14" s="352">
        <f>D15</f>
        <v>4116436</v>
      </c>
      <c r="E14" s="352"/>
    </row>
    <row r="15" spans="2:5" ht="12.75" customHeight="1">
      <c r="B15" s="13"/>
      <c r="C15" s="27" t="s">
        <v>39</v>
      </c>
      <c r="D15" s="353">
        <f>D16+D17</f>
        <v>4116436</v>
      </c>
      <c r="E15" s="353"/>
    </row>
    <row r="16" spans="2:5" ht="12.75" customHeight="1">
      <c r="B16" s="75"/>
      <c r="C16" s="31" t="s">
        <v>80</v>
      </c>
      <c r="D16" s="354">
        <v>3138536</v>
      </c>
      <c r="E16" s="355"/>
    </row>
    <row r="17" spans="2:8" ht="12.75">
      <c r="B17" s="13"/>
      <c r="C17" s="76" t="s">
        <v>91</v>
      </c>
      <c r="D17" s="356">
        <v>977900</v>
      </c>
      <c r="E17" s="357"/>
      <c r="H17" s="60"/>
    </row>
    <row r="18" spans="2:5" ht="12.75" customHeight="1">
      <c r="B18" s="13"/>
      <c r="C18" s="41"/>
      <c r="D18" s="351"/>
      <c r="E18" s="351"/>
    </row>
    <row r="20" spans="2:4" ht="12.75">
      <c r="B20" s="12"/>
      <c r="C20" s="12"/>
      <c r="D20" s="12"/>
    </row>
    <row r="21" spans="2:7" ht="12.75" customHeight="1">
      <c r="B21" s="334" t="s">
        <v>228</v>
      </c>
      <c r="C21" s="334"/>
      <c r="D21" s="334"/>
      <c r="E21" s="334"/>
      <c r="F21" s="334"/>
      <c r="G21" s="334"/>
    </row>
    <row r="22" spans="2:4" ht="25.5" customHeight="1">
      <c r="B22" s="12"/>
      <c r="C22" s="12"/>
      <c r="D22" s="12"/>
    </row>
    <row r="23" spans="2:5" ht="21.75" customHeight="1">
      <c r="B23" s="10" t="s">
        <v>36</v>
      </c>
      <c r="C23" s="11" t="s">
        <v>37</v>
      </c>
      <c r="D23" s="326" t="s">
        <v>38</v>
      </c>
      <c r="E23" s="326"/>
    </row>
    <row r="24" spans="2:5" ht="12.75">
      <c r="B24" s="11">
        <v>1</v>
      </c>
      <c r="C24" s="11">
        <v>2</v>
      </c>
      <c r="D24" s="326">
        <v>3</v>
      </c>
      <c r="E24" s="326"/>
    </row>
    <row r="25" spans="2:6" ht="18" customHeight="1">
      <c r="B25" s="13">
        <v>1</v>
      </c>
      <c r="C25" s="27" t="s">
        <v>45</v>
      </c>
      <c r="D25" s="328">
        <f>D26+D29</f>
        <v>1653234</v>
      </c>
      <c r="E25" s="328"/>
      <c r="F25" s="19"/>
    </row>
    <row r="26" spans="2:6" ht="12.75" customHeight="1">
      <c r="B26" s="13"/>
      <c r="C26" s="31" t="s">
        <v>46</v>
      </c>
      <c r="D26" s="329">
        <f>D27+D28</f>
        <v>1653234</v>
      </c>
      <c r="E26" s="329"/>
      <c r="F26" s="19"/>
    </row>
    <row r="27" spans="2:6" ht="12.75" customHeight="1">
      <c r="B27" s="13"/>
      <c r="C27" s="27" t="s">
        <v>80</v>
      </c>
      <c r="D27" s="359">
        <v>1357934</v>
      </c>
      <c r="E27" s="359"/>
      <c r="F27" s="19" t="s">
        <v>90</v>
      </c>
    </row>
    <row r="28" spans="2:6" ht="12.75" customHeight="1">
      <c r="B28" s="13"/>
      <c r="C28" s="27" t="s">
        <v>81</v>
      </c>
      <c r="D28" s="359">
        <v>295300</v>
      </c>
      <c r="E28" s="359"/>
      <c r="F28" s="19"/>
    </row>
    <row r="29" spans="2:6" ht="12.75" customHeight="1">
      <c r="B29" s="13"/>
      <c r="C29" s="31"/>
      <c r="D29" s="350">
        <f>D30+D31</f>
        <v>0</v>
      </c>
      <c r="E29" s="350"/>
      <c r="F29" s="19"/>
    </row>
    <row r="30" spans="2:6" ht="12.75" customHeight="1">
      <c r="B30" s="13"/>
      <c r="C30" s="27"/>
      <c r="D30" s="327"/>
      <c r="E30" s="327"/>
      <c r="F30" s="19"/>
    </row>
    <row r="31" spans="2:5" ht="12.75" customHeight="1">
      <c r="B31" s="13"/>
      <c r="C31" s="27"/>
      <c r="D31" s="327"/>
      <c r="E31" s="327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6" ht="12.75">
      <c r="B34" s="325" t="s">
        <v>169</v>
      </c>
      <c r="C34" s="325"/>
      <c r="D34" s="325"/>
      <c r="E34" s="325"/>
      <c r="F34" s="325"/>
    </row>
    <row r="36" spans="2:7" ht="49.5" customHeight="1">
      <c r="B36" s="10" t="s">
        <v>36</v>
      </c>
      <c r="C36" s="35" t="s">
        <v>37</v>
      </c>
      <c r="D36" s="11" t="s">
        <v>67</v>
      </c>
      <c r="E36" s="20" t="s">
        <v>71</v>
      </c>
      <c r="F36" s="11" t="s">
        <v>68</v>
      </c>
      <c r="G36" s="10" t="s">
        <v>70</v>
      </c>
    </row>
    <row r="37" spans="2:7" ht="13.5" customHeight="1">
      <c r="B37" s="9">
        <v>1</v>
      </c>
      <c r="C37" s="30">
        <v>2</v>
      </c>
      <c r="D37" s="9">
        <v>3</v>
      </c>
      <c r="E37" s="20"/>
      <c r="F37" s="32">
        <v>4</v>
      </c>
      <c r="G37" s="32">
        <v>5</v>
      </c>
    </row>
    <row r="38" spans="2:8" ht="22.5">
      <c r="B38" s="69">
        <v>1</v>
      </c>
      <c r="C38" s="70" t="s">
        <v>52</v>
      </c>
      <c r="D38" s="71">
        <v>2280</v>
      </c>
      <c r="E38" s="32">
        <v>104.6</v>
      </c>
      <c r="F38" s="71">
        <v>12</v>
      </c>
      <c r="G38" s="184"/>
      <c r="H38" s="60"/>
    </row>
    <row r="39" spans="2:7" ht="12.75">
      <c r="B39" s="21"/>
      <c r="C39" s="42" t="s">
        <v>1</v>
      </c>
      <c r="D39" s="33"/>
      <c r="E39" s="20"/>
      <c r="F39" s="32"/>
      <c r="G39" s="92">
        <f>G38</f>
        <v>0</v>
      </c>
    </row>
    <row r="40" spans="2:4" ht="12.75">
      <c r="B40" s="14"/>
      <c r="C40" s="15"/>
      <c r="D40" s="8"/>
    </row>
    <row r="41" spans="2:7" ht="27.75" customHeight="1">
      <c r="B41" s="334" t="s">
        <v>193</v>
      </c>
      <c r="C41" s="334"/>
      <c r="D41" s="334"/>
      <c r="E41" s="334"/>
      <c r="F41" s="334"/>
      <c r="G41" s="334"/>
    </row>
    <row r="42" spans="2:4" ht="12.75">
      <c r="B42" s="12"/>
      <c r="C42" s="12"/>
      <c r="D42" s="12"/>
    </row>
    <row r="43" spans="2:4" ht="40.5" customHeight="1">
      <c r="B43" s="10" t="s">
        <v>36</v>
      </c>
      <c r="C43" s="11" t="s">
        <v>37</v>
      </c>
      <c r="D43" s="11" t="s">
        <v>38</v>
      </c>
    </row>
    <row r="44" spans="2:6" ht="12.75">
      <c r="B44" s="9">
        <v>1</v>
      </c>
      <c r="C44" s="9">
        <v>2</v>
      </c>
      <c r="D44" s="9">
        <v>4</v>
      </c>
      <c r="E44" s="335"/>
      <c r="F44" s="323"/>
    </row>
    <row r="45" spans="2:9" ht="24.75" customHeight="1">
      <c r="B45" s="72">
        <v>1</v>
      </c>
      <c r="C45" s="27" t="s">
        <v>194</v>
      </c>
      <c r="D45" s="28">
        <f>обл21!D44</f>
        <v>77330</v>
      </c>
      <c r="F45" s="336"/>
      <c r="G45" s="336"/>
      <c r="I45" s="60"/>
    </row>
    <row r="46" spans="2:4" ht="12.75">
      <c r="B46" s="13"/>
      <c r="C46" s="27"/>
      <c r="D46" s="39"/>
    </row>
    <row r="47" spans="2:4" ht="12.75" customHeight="1">
      <c r="B47" s="13"/>
      <c r="C47" s="36" t="s">
        <v>1</v>
      </c>
      <c r="D47" s="38">
        <f>D45</f>
        <v>77330</v>
      </c>
    </row>
    <row r="48" spans="2:4" ht="12.75">
      <c r="B48" s="14"/>
      <c r="C48" s="15"/>
      <c r="D48" s="8"/>
    </row>
    <row r="49" spans="2:4" ht="12.75">
      <c r="B49" s="14"/>
      <c r="C49" s="15"/>
      <c r="D49" s="8"/>
    </row>
    <row r="50" spans="2:4" ht="12.75">
      <c r="B50" s="14"/>
      <c r="C50" s="15"/>
      <c r="D50" s="8"/>
    </row>
    <row r="51" spans="2:4" ht="12.75">
      <c r="B51" s="337" t="s">
        <v>136</v>
      </c>
      <c r="C51" s="337"/>
      <c r="D51" s="62">
        <f>D47+D25+D14</f>
        <v>5847000</v>
      </c>
    </row>
    <row r="52" spans="2:4" ht="12.75">
      <c r="B52" s="14"/>
      <c r="C52" s="15"/>
      <c r="D52" s="8"/>
    </row>
    <row r="53" spans="2:4" ht="12.75">
      <c r="B53" s="7" t="s">
        <v>58</v>
      </c>
      <c r="D53" s="7" t="s">
        <v>0</v>
      </c>
    </row>
    <row r="55" spans="2:4" ht="12.75">
      <c r="B55" s="7" t="s">
        <v>268</v>
      </c>
      <c r="D55" s="7" t="s">
        <v>269</v>
      </c>
    </row>
  </sheetData>
  <sheetProtection/>
  <mergeCells count="27">
    <mergeCell ref="D18:E18"/>
    <mergeCell ref="D1:G1"/>
    <mergeCell ref="D2:G2"/>
    <mergeCell ref="B7:D7"/>
    <mergeCell ref="B8:D8"/>
    <mergeCell ref="B10:D10"/>
    <mergeCell ref="D12:E12"/>
    <mergeCell ref="B21:G21"/>
    <mergeCell ref="D23:E23"/>
    <mergeCell ref="D24:E24"/>
    <mergeCell ref="D25:E25"/>
    <mergeCell ref="D26:E26"/>
    <mergeCell ref="D13:E13"/>
    <mergeCell ref="D14:E14"/>
    <mergeCell ref="D15:E15"/>
    <mergeCell ref="D16:E16"/>
    <mergeCell ref="D17:E17"/>
    <mergeCell ref="B41:G41"/>
    <mergeCell ref="E44:F44"/>
    <mergeCell ref="F45:G45"/>
    <mergeCell ref="B51:C51"/>
    <mergeCell ref="D27:E27"/>
    <mergeCell ref="D28:E28"/>
    <mergeCell ref="D29:E29"/>
    <mergeCell ref="D30:E30"/>
    <mergeCell ref="D31:E31"/>
    <mergeCell ref="B34:F34"/>
  </mergeCells>
  <printOptions/>
  <pageMargins left="0.5905511811023623" right="0" top="0.5905511811023623" bottom="0.5905511811023623" header="0" footer="0"/>
  <pageSetup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5"/>
  <sheetViews>
    <sheetView showGridLines="0" zoomScalePageLayoutView="0" workbookViewId="0" topLeftCell="A1">
      <selection activeCell="I19" sqref="I19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4" ht="12.75">
      <c r="B7" s="323" t="s">
        <v>34</v>
      </c>
      <c r="C7" s="323"/>
      <c r="D7" s="323"/>
    </row>
    <row r="8" spans="2:4" ht="20.25" customHeight="1">
      <c r="B8" s="19" t="s">
        <v>329</v>
      </c>
      <c r="C8" s="19"/>
      <c r="D8" s="19"/>
    </row>
    <row r="10" spans="2:6" ht="12.75" customHeight="1" hidden="1">
      <c r="B10" s="13"/>
      <c r="C10" s="27" t="s">
        <v>47</v>
      </c>
      <c r="D10" s="327">
        <v>24905</v>
      </c>
      <c r="E10" s="327"/>
      <c r="F10" s="19"/>
    </row>
    <row r="11" spans="2:5" ht="12.75" customHeight="1" hidden="1">
      <c r="B11" s="13"/>
      <c r="C11" s="27" t="s">
        <v>48</v>
      </c>
      <c r="D11" s="327">
        <v>217722</v>
      </c>
      <c r="E11" s="327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34" t="s">
        <v>183</v>
      </c>
      <c r="C15" s="334"/>
      <c r="D15" s="334"/>
      <c r="E15" s="334"/>
      <c r="F15" s="334"/>
      <c r="G15" s="33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185</v>
      </c>
      <c r="F17" s="11" t="s">
        <v>186</v>
      </c>
      <c r="G17" s="11" t="s">
        <v>187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33" customHeight="1">
      <c r="B19" s="72">
        <v>1</v>
      </c>
      <c r="C19" s="73" t="s">
        <v>223</v>
      </c>
      <c r="D19" s="74">
        <f>D20+D21</f>
        <v>0</v>
      </c>
      <c r="E19" s="32"/>
      <c r="F19" s="32"/>
      <c r="G19" s="32"/>
      <c r="H19" s="60"/>
    </row>
    <row r="20" spans="2:8" ht="12.75" customHeight="1">
      <c r="B20" s="72"/>
      <c r="C20" s="31" t="s">
        <v>189</v>
      </c>
      <c r="D20" s="178"/>
      <c r="E20" s="32"/>
      <c r="F20" s="32"/>
      <c r="G20" s="32"/>
      <c r="H20" s="60"/>
    </row>
    <row r="21" spans="2:8" ht="26.25" customHeight="1">
      <c r="B21" s="72"/>
      <c r="C21" s="31" t="s">
        <v>190</v>
      </c>
      <c r="D21" s="178"/>
      <c r="E21" s="32"/>
      <c r="F21" s="32"/>
      <c r="G21" s="32"/>
      <c r="H21" s="60"/>
    </row>
    <row r="22" spans="2:10" ht="12.75" customHeight="1">
      <c r="B22" s="13"/>
      <c r="C22" s="36" t="s">
        <v>1</v>
      </c>
      <c r="D22" s="38">
        <f>D19</f>
        <v>0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37" t="s">
        <v>319</v>
      </c>
      <c r="C27" s="337"/>
      <c r="D27" s="62">
        <f>D19</f>
        <v>0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268</v>
      </c>
      <c r="D31" s="7" t="s">
        <v>269</v>
      </c>
    </row>
    <row r="34" ht="12.75">
      <c r="I34" s="60"/>
    </row>
    <row r="35" ht="12.75">
      <c r="I35" s="60"/>
    </row>
  </sheetData>
  <sheetProtection/>
  <mergeCells count="7">
    <mergeCell ref="B27:C27"/>
    <mergeCell ref="D1:G1"/>
    <mergeCell ref="D2:G2"/>
    <mergeCell ref="B7:D7"/>
    <mergeCell ref="D10:E10"/>
    <mergeCell ref="D11:E11"/>
    <mergeCell ref="B15:G15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5"/>
  <sheetViews>
    <sheetView showGridLines="0" zoomScalePageLayoutView="0" workbookViewId="0" topLeftCell="A1">
      <selection activeCell="J24" sqref="J2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7" ht="12.75">
      <c r="B7" s="323" t="s">
        <v>34</v>
      </c>
      <c r="C7" s="323"/>
      <c r="D7" s="323"/>
      <c r="E7" s="323"/>
      <c r="F7" s="323"/>
      <c r="G7" s="323"/>
    </row>
    <row r="8" spans="2:7" ht="20.25" customHeight="1">
      <c r="B8" s="323" t="s">
        <v>282</v>
      </c>
      <c r="C8" s="323"/>
      <c r="D8" s="323"/>
      <c r="E8" s="323"/>
      <c r="F8" s="323"/>
      <c r="G8" s="323"/>
    </row>
    <row r="10" spans="2:6" ht="12.75" customHeight="1" hidden="1">
      <c r="B10" s="13"/>
      <c r="C10" s="27" t="s">
        <v>47</v>
      </c>
      <c r="D10" s="327">
        <v>24905</v>
      </c>
      <c r="E10" s="327"/>
      <c r="F10" s="19"/>
    </row>
    <row r="11" spans="2:5" ht="12.75" customHeight="1" hidden="1">
      <c r="B11" s="13"/>
      <c r="C11" s="27" t="s">
        <v>48</v>
      </c>
      <c r="D11" s="327">
        <v>217722</v>
      </c>
      <c r="E11" s="327"/>
    </row>
    <row r="12" spans="2:4" ht="12.75">
      <c r="B12" s="14"/>
      <c r="C12" s="15"/>
      <c r="D12" s="8"/>
    </row>
    <row r="13" spans="2:4" ht="12.75">
      <c r="B13" s="14"/>
      <c r="C13" s="15"/>
      <c r="D13" s="8"/>
    </row>
    <row r="14" spans="2:4" ht="12.75">
      <c r="B14" s="14"/>
      <c r="C14" s="15"/>
      <c r="D14" s="8"/>
    </row>
    <row r="15" spans="2:7" ht="12.75" customHeight="1">
      <c r="B15" s="334" t="s">
        <v>183</v>
      </c>
      <c r="C15" s="334"/>
      <c r="D15" s="334"/>
      <c r="E15" s="334"/>
      <c r="F15" s="334"/>
      <c r="G15" s="334"/>
    </row>
    <row r="16" spans="2:4" ht="12.75">
      <c r="B16" s="12"/>
      <c r="C16" s="12"/>
      <c r="D16" s="12"/>
    </row>
    <row r="17" spans="2:7" ht="35.25" customHeight="1">
      <c r="B17" s="10" t="s">
        <v>36</v>
      </c>
      <c r="C17" s="11" t="s">
        <v>37</v>
      </c>
      <c r="D17" s="11" t="s">
        <v>38</v>
      </c>
      <c r="E17" s="11" t="s">
        <v>185</v>
      </c>
      <c r="F17" s="11" t="s">
        <v>186</v>
      </c>
      <c r="G17" s="11" t="s">
        <v>187</v>
      </c>
    </row>
    <row r="18" spans="2:7" ht="12.75">
      <c r="B18" s="9">
        <v>1</v>
      </c>
      <c r="C18" s="9">
        <v>2</v>
      </c>
      <c r="D18" s="9">
        <v>3</v>
      </c>
      <c r="E18" s="32">
        <v>4</v>
      </c>
      <c r="F18" s="32">
        <v>5</v>
      </c>
      <c r="G18" s="32">
        <v>6</v>
      </c>
    </row>
    <row r="19" spans="2:8" ht="33" customHeight="1">
      <c r="B19" s="72">
        <v>1</v>
      </c>
      <c r="C19" s="73" t="s">
        <v>223</v>
      </c>
      <c r="D19" s="74">
        <f>D20+D21</f>
        <v>75990</v>
      </c>
      <c r="E19" s="32"/>
      <c r="F19" s="32"/>
      <c r="G19" s="32"/>
      <c r="H19" s="60"/>
    </row>
    <row r="20" spans="2:8" ht="12.75" customHeight="1">
      <c r="B20" s="72"/>
      <c r="C20" s="31" t="s">
        <v>189</v>
      </c>
      <c r="D20" s="175">
        <v>71400</v>
      </c>
      <c r="E20" s="32"/>
      <c r="F20" s="32"/>
      <c r="G20" s="32"/>
      <c r="H20" s="60"/>
    </row>
    <row r="21" spans="2:8" ht="26.25" customHeight="1">
      <c r="B21" s="72"/>
      <c r="C21" s="31" t="s">
        <v>190</v>
      </c>
      <c r="D21" s="175">
        <v>4590</v>
      </c>
      <c r="E21" s="32"/>
      <c r="F21" s="32"/>
      <c r="G21" s="32"/>
      <c r="H21" s="60"/>
    </row>
    <row r="22" spans="2:10" ht="12.75" customHeight="1">
      <c r="B22" s="13"/>
      <c r="C22" s="36" t="s">
        <v>1</v>
      </c>
      <c r="D22" s="38">
        <f>D19</f>
        <v>75990</v>
      </c>
      <c r="E22" s="20"/>
      <c r="F22" s="20"/>
      <c r="G22" s="20"/>
      <c r="I22" s="60"/>
      <c r="J22" s="60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14"/>
      <c r="C25" s="15"/>
      <c r="D25" s="8"/>
    </row>
    <row r="26" spans="2:4" ht="12.75">
      <c r="B26" s="14"/>
      <c r="C26" s="15"/>
      <c r="D26" s="8"/>
    </row>
    <row r="27" spans="2:4" ht="12.75">
      <c r="B27" s="337" t="s">
        <v>96</v>
      </c>
      <c r="C27" s="337"/>
      <c r="D27" s="62">
        <f>D19</f>
        <v>75990</v>
      </c>
    </row>
    <row r="28" spans="2:9" ht="12.75">
      <c r="B28" s="14"/>
      <c r="C28" s="15"/>
      <c r="D28" s="8"/>
      <c r="I28" s="60"/>
    </row>
    <row r="29" spans="2:4" ht="12.75">
      <c r="B29" s="7" t="s">
        <v>58</v>
      </c>
      <c r="D29" s="7" t="s">
        <v>0</v>
      </c>
    </row>
    <row r="31" spans="2:4" ht="12.75">
      <c r="B31" s="7" t="s">
        <v>268</v>
      </c>
      <c r="D31" s="7" t="s">
        <v>269</v>
      </c>
    </row>
    <row r="34" ht="12.75">
      <c r="I34" s="60"/>
    </row>
    <row r="35" ht="12.75">
      <c r="I35" s="60"/>
    </row>
  </sheetData>
  <sheetProtection/>
  <mergeCells count="8">
    <mergeCell ref="B27:C27"/>
    <mergeCell ref="D1:G1"/>
    <mergeCell ref="D2:G2"/>
    <mergeCell ref="D10:E10"/>
    <mergeCell ref="D11:E11"/>
    <mergeCell ref="B15:G15"/>
    <mergeCell ref="B7:G7"/>
    <mergeCell ref="B8:G8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33"/>
  <sheetViews>
    <sheetView showGridLines="0" zoomScalePageLayoutView="0" workbookViewId="0" topLeftCell="A1">
      <selection activeCell="H30" sqref="H30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7" ht="12.75">
      <c r="B7" s="323" t="s">
        <v>34</v>
      </c>
      <c r="C7" s="323"/>
      <c r="D7" s="323"/>
      <c r="E7" s="323"/>
      <c r="F7" s="323"/>
      <c r="G7" s="323"/>
    </row>
    <row r="8" spans="2:7" ht="20.25" customHeight="1">
      <c r="B8" s="323" t="s">
        <v>283</v>
      </c>
      <c r="C8" s="323"/>
      <c r="D8" s="323"/>
      <c r="E8" s="323"/>
      <c r="F8" s="323"/>
      <c r="G8" s="323"/>
    </row>
    <row r="10" spans="2:6" ht="12.75" customHeight="1" hidden="1">
      <c r="B10" s="13"/>
      <c r="C10" s="27" t="s">
        <v>47</v>
      </c>
      <c r="D10" s="327">
        <v>24905</v>
      </c>
      <c r="E10" s="327"/>
      <c r="F10" s="19"/>
    </row>
    <row r="11" spans="2:5" ht="12.75" customHeight="1" hidden="1">
      <c r="B11" s="13"/>
      <c r="C11" s="27" t="s">
        <v>48</v>
      </c>
      <c r="D11" s="327">
        <v>217722</v>
      </c>
      <c r="E11" s="327"/>
    </row>
    <row r="12" spans="2:4" ht="12.75">
      <c r="B12" s="14"/>
      <c r="C12" s="15"/>
      <c r="D12" s="8"/>
    </row>
    <row r="13" spans="2:7" ht="12.75" customHeight="1">
      <c r="B13" s="334" t="s">
        <v>183</v>
      </c>
      <c r="C13" s="334"/>
      <c r="D13" s="334"/>
      <c r="E13" s="334"/>
      <c r="F13" s="334"/>
      <c r="G13" s="334"/>
    </row>
    <row r="14" spans="2:4" ht="12.75">
      <c r="B14" s="12"/>
      <c r="C14" s="12"/>
      <c r="D14" s="12"/>
    </row>
    <row r="15" spans="2:7" ht="35.25" customHeight="1">
      <c r="B15" s="10" t="s">
        <v>36</v>
      </c>
      <c r="C15" s="11" t="s">
        <v>37</v>
      </c>
      <c r="D15" s="11" t="s">
        <v>38</v>
      </c>
      <c r="E15" s="11" t="s">
        <v>185</v>
      </c>
      <c r="F15" s="11" t="s">
        <v>186</v>
      </c>
      <c r="G15" s="11" t="s">
        <v>187</v>
      </c>
    </row>
    <row r="16" spans="2:7" ht="12.75">
      <c r="B16" s="9">
        <v>1</v>
      </c>
      <c r="C16" s="9">
        <v>2</v>
      </c>
      <c r="D16" s="9">
        <v>3</v>
      </c>
      <c r="E16" s="32">
        <v>4</v>
      </c>
      <c r="F16" s="32">
        <v>5</v>
      </c>
      <c r="G16" s="32">
        <v>6</v>
      </c>
    </row>
    <row r="17" spans="2:8" ht="33" customHeight="1">
      <c r="B17" s="72">
        <v>1</v>
      </c>
      <c r="C17" s="73" t="s">
        <v>223</v>
      </c>
      <c r="D17" s="74">
        <f>D18+D19</f>
        <v>75990</v>
      </c>
      <c r="E17" s="32"/>
      <c r="F17" s="32"/>
      <c r="G17" s="32"/>
      <c r="H17" s="60"/>
    </row>
    <row r="18" spans="2:8" ht="12.75" customHeight="1">
      <c r="B18" s="72"/>
      <c r="C18" s="31" t="s">
        <v>189</v>
      </c>
      <c r="D18" s="209">
        <v>71400</v>
      </c>
      <c r="E18" s="32"/>
      <c r="F18" s="32"/>
      <c r="G18" s="32"/>
      <c r="H18" s="60"/>
    </row>
    <row r="19" spans="2:8" ht="26.25" customHeight="1">
      <c r="B19" s="72"/>
      <c r="C19" s="31" t="s">
        <v>190</v>
      </c>
      <c r="D19" s="209">
        <v>4590</v>
      </c>
      <c r="E19" s="32"/>
      <c r="F19" s="32"/>
      <c r="G19" s="32"/>
      <c r="H19" s="60"/>
    </row>
    <row r="20" spans="2:10" ht="12.75" customHeight="1">
      <c r="B20" s="13"/>
      <c r="C20" s="36" t="s">
        <v>1</v>
      </c>
      <c r="D20" s="38">
        <f>D17</f>
        <v>75990</v>
      </c>
      <c r="E20" s="20"/>
      <c r="F20" s="20"/>
      <c r="G20" s="20"/>
      <c r="I20" s="60"/>
      <c r="J20" s="60"/>
    </row>
    <row r="21" spans="2:4" ht="12.75">
      <c r="B21" s="14"/>
      <c r="C21" s="15"/>
      <c r="D21" s="8"/>
    </row>
    <row r="22" spans="2:4" ht="12.75">
      <c r="B22" s="14"/>
      <c r="C22" s="15"/>
      <c r="D22" s="8"/>
    </row>
    <row r="23" spans="2:4" ht="12.75">
      <c r="B23" s="14"/>
      <c r="C23" s="15"/>
      <c r="D23" s="8"/>
    </row>
    <row r="24" spans="2:4" ht="12.75">
      <c r="B24" s="14"/>
      <c r="C24" s="15"/>
      <c r="D24" s="8"/>
    </row>
    <row r="25" spans="2:4" ht="12.75">
      <c r="B25" s="337" t="s">
        <v>136</v>
      </c>
      <c r="C25" s="337"/>
      <c r="D25" s="62">
        <f>D17</f>
        <v>75990</v>
      </c>
    </row>
    <row r="26" spans="2:9" ht="12.75">
      <c r="B26" s="14"/>
      <c r="C26" s="15"/>
      <c r="D26" s="8"/>
      <c r="I26" s="60"/>
    </row>
    <row r="27" spans="2:4" ht="12.75">
      <c r="B27" s="7" t="s">
        <v>58</v>
      </c>
      <c r="D27" s="7" t="s">
        <v>0</v>
      </c>
    </row>
    <row r="29" spans="2:4" ht="12.75">
      <c r="B29" s="7" t="s">
        <v>268</v>
      </c>
      <c r="D29" s="7" t="s">
        <v>269</v>
      </c>
    </row>
    <row r="32" ht="12.75">
      <c r="I32" s="60"/>
    </row>
    <row r="33" ht="12.75">
      <c r="I33" s="60"/>
    </row>
  </sheetData>
  <sheetProtection/>
  <mergeCells count="8">
    <mergeCell ref="B25:C25"/>
    <mergeCell ref="B8:G8"/>
    <mergeCell ref="B7:G7"/>
    <mergeCell ref="D1:G1"/>
    <mergeCell ref="D2:G2"/>
    <mergeCell ref="D10:E10"/>
    <mergeCell ref="D11:E11"/>
    <mergeCell ref="B13:G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56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331</v>
      </c>
      <c r="E2" s="324"/>
      <c r="F2" s="324"/>
      <c r="G2" s="324"/>
    </row>
    <row r="3" spans="4:5" ht="27" customHeight="1">
      <c r="D3" s="153"/>
      <c r="E3" s="7" t="s">
        <v>280</v>
      </c>
    </row>
    <row r="6" ht="5.25" customHeight="1"/>
    <row r="7" spans="2:4" ht="12.75">
      <c r="B7" s="323" t="s">
        <v>34</v>
      </c>
      <c r="C7" s="323"/>
      <c r="D7" s="323"/>
    </row>
    <row r="8" spans="2:4" s="206" customFormat="1" ht="28.5" customHeight="1">
      <c r="B8" s="205" t="s">
        <v>329</v>
      </c>
      <c r="C8" s="205"/>
      <c r="D8" s="205"/>
    </row>
    <row r="9" spans="2:4" s="206" customFormat="1" ht="28.5" customHeight="1">
      <c r="B9" s="205"/>
      <c r="C9" s="205"/>
      <c r="D9" s="205"/>
    </row>
    <row r="10" spans="2:4" ht="12.75">
      <c r="B10" s="325" t="s">
        <v>166</v>
      </c>
      <c r="C10" s="325"/>
      <c r="D10" s="325"/>
    </row>
    <row r="11" spans="2:4" ht="12.75" customHeight="1" hidden="1">
      <c r="B11" s="325" t="s">
        <v>166</v>
      </c>
      <c r="C11" s="325"/>
      <c r="D11" s="325"/>
    </row>
    <row r="12" ht="12.75" customHeight="1" hidden="1"/>
    <row r="13" spans="2:5" ht="22.5">
      <c r="B13" s="10" t="s">
        <v>36</v>
      </c>
      <c r="C13" s="11" t="s">
        <v>37</v>
      </c>
      <c r="D13" s="326" t="s">
        <v>38</v>
      </c>
      <c r="E13" s="326"/>
    </row>
    <row r="14" spans="2:5" ht="12.75" customHeight="1">
      <c r="B14" s="13">
        <v>1</v>
      </c>
      <c r="C14" s="9">
        <v>2</v>
      </c>
      <c r="D14" s="327">
        <v>3</v>
      </c>
      <c r="E14" s="327"/>
    </row>
    <row r="15" spans="2:5" ht="12.75">
      <c r="B15" s="13">
        <v>1</v>
      </c>
      <c r="C15" s="9" t="s">
        <v>314</v>
      </c>
      <c r="D15" s="328">
        <f>D17</f>
        <v>28000</v>
      </c>
      <c r="E15" s="328"/>
    </row>
    <row r="16" spans="2:5" ht="35.25" customHeight="1">
      <c r="B16" s="13"/>
      <c r="C16" s="27" t="s">
        <v>315</v>
      </c>
      <c r="D16" s="330"/>
      <c r="E16" s="330"/>
    </row>
    <row r="17" spans="2:5" ht="12.75">
      <c r="B17" s="13"/>
      <c r="C17" s="30" t="s">
        <v>316</v>
      </c>
      <c r="D17" s="330">
        <v>28000</v>
      </c>
      <c r="E17" s="330"/>
    </row>
    <row r="18" spans="2:5" ht="33" customHeight="1">
      <c r="B18" s="13"/>
      <c r="C18" s="30"/>
      <c r="D18" s="340"/>
      <c r="E18" s="340"/>
    </row>
    <row r="19" spans="2:5" ht="12.75" customHeight="1">
      <c r="B19" s="13"/>
      <c r="C19" s="41"/>
      <c r="D19" s="340"/>
      <c r="E19" s="340"/>
    </row>
    <row r="20" ht="26.25" customHeight="1"/>
    <row r="21" spans="9:10" ht="12.75" customHeight="1">
      <c r="I21" s="60"/>
      <c r="J21" s="60"/>
    </row>
    <row r="22" spans="2:4" ht="12.75">
      <c r="B22" s="12"/>
      <c r="C22" s="12"/>
      <c r="D22" s="12"/>
    </row>
    <row r="23" spans="2:7" ht="12.75">
      <c r="B23" s="334" t="s">
        <v>168</v>
      </c>
      <c r="C23" s="334"/>
      <c r="D23" s="334"/>
      <c r="E23" s="334"/>
      <c r="F23" s="334"/>
      <c r="G23" s="334"/>
    </row>
    <row r="24" spans="2:4" ht="12.75">
      <c r="B24" s="12"/>
      <c r="C24" s="12"/>
      <c r="D24" s="12"/>
    </row>
    <row r="25" spans="2:5" ht="22.5">
      <c r="B25" s="10" t="s">
        <v>36</v>
      </c>
      <c r="C25" s="11" t="s">
        <v>37</v>
      </c>
      <c r="D25" s="326" t="s">
        <v>38</v>
      </c>
      <c r="E25" s="326"/>
    </row>
    <row r="26" spans="2:5" ht="12.75" customHeight="1">
      <c r="B26" s="11">
        <v>1</v>
      </c>
      <c r="C26" s="11">
        <v>2</v>
      </c>
      <c r="D26" s="326">
        <v>3</v>
      </c>
      <c r="E26" s="326"/>
    </row>
    <row r="27" spans="2:9" ht="25.5">
      <c r="B27" s="13">
        <v>1</v>
      </c>
      <c r="C27" s="27" t="s">
        <v>317</v>
      </c>
      <c r="D27" s="328">
        <f>D29</f>
        <v>8456</v>
      </c>
      <c r="E27" s="328"/>
      <c r="F27" s="19"/>
      <c r="I27" s="60"/>
    </row>
    <row r="28" spans="2:6" ht="12.75">
      <c r="B28" s="13"/>
      <c r="C28" s="31" t="s">
        <v>318</v>
      </c>
      <c r="D28" s="344"/>
      <c r="E28" s="344"/>
      <c r="F28" s="19"/>
    </row>
    <row r="29" spans="2:6" ht="12.75">
      <c r="B29" s="13"/>
      <c r="C29" s="44" t="s">
        <v>316</v>
      </c>
      <c r="D29" s="330">
        <v>8456</v>
      </c>
      <c r="E29" s="330"/>
      <c r="F29" s="19"/>
    </row>
    <row r="30" spans="2:6" ht="12.75">
      <c r="B30" s="13"/>
      <c r="C30" s="27" t="s">
        <v>47</v>
      </c>
      <c r="D30" s="327"/>
      <c r="E30" s="327"/>
      <c r="F30" s="19"/>
    </row>
    <row r="31" spans="2:5" ht="25.5">
      <c r="B31" s="13"/>
      <c r="C31" s="27" t="s">
        <v>48</v>
      </c>
      <c r="D31" s="327"/>
      <c r="E31" s="327"/>
    </row>
    <row r="32" spans="2:5" ht="12.75">
      <c r="B32" s="14"/>
      <c r="C32" s="15"/>
      <c r="D32" s="8"/>
      <c r="E32" s="8"/>
    </row>
    <row r="33" spans="2:9" ht="12.75">
      <c r="B33" s="334" t="s">
        <v>172</v>
      </c>
      <c r="C33" s="334"/>
      <c r="D33" s="334"/>
      <c r="E33" s="334"/>
      <c r="F33" s="334"/>
      <c r="I33" s="60"/>
    </row>
    <row r="34" spans="2:9" ht="12.75">
      <c r="B34" s="12"/>
      <c r="C34" s="12"/>
      <c r="D34" s="12"/>
      <c r="I34" s="60"/>
    </row>
    <row r="35" spans="2:7" ht="45">
      <c r="B35" s="10" t="s">
        <v>36</v>
      </c>
      <c r="C35" s="11" t="s">
        <v>37</v>
      </c>
      <c r="D35" s="11" t="s">
        <v>74</v>
      </c>
      <c r="E35" s="20" t="s">
        <v>71</v>
      </c>
      <c r="F35" s="11" t="s">
        <v>55</v>
      </c>
      <c r="G35" s="11" t="s">
        <v>75</v>
      </c>
    </row>
    <row r="36" spans="2:7" ht="12.75">
      <c r="B36" s="45">
        <v>1</v>
      </c>
      <c r="C36" s="45">
        <v>2</v>
      </c>
      <c r="D36" s="45">
        <v>3</v>
      </c>
      <c r="E36" s="46"/>
      <c r="F36" s="46">
        <v>4</v>
      </c>
      <c r="G36" s="46">
        <v>5</v>
      </c>
    </row>
    <row r="37" spans="2:7" ht="12.75">
      <c r="B37" s="13">
        <v>1</v>
      </c>
      <c r="C37" s="27" t="s">
        <v>316</v>
      </c>
      <c r="D37" s="26"/>
      <c r="E37" s="32"/>
      <c r="F37" s="32">
        <v>1</v>
      </c>
      <c r="G37" s="91">
        <v>10176</v>
      </c>
    </row>
    <row r="38" spans="2:7" ht="12.75">
      <c r="B38" s="13">
        <v>2</v>
      </c>
      <c r="C38" s="27"/>
      <c r="D38" s="26"/>
      <c r="E38" s="32"/>
      <c r="F38" s="32"/>
      <c r="G38" s="91"/>
    </row>
    <row r="39" spans="2:7" ht="12.75">
      <c r="B39" s="13">
        <v>3</v>
      </c>
      <c r="C39" s="27"/>
      <c r="D39" s="26"/>
      <c r="E39" s="32"/>
      <c r="F39" s="32"/>
      <c r="G39" s="91"/>
    </row>
    <row r="40" spans="2:7" ht="12.75">
      <c r="B40" s="13"/>
      <c r="C40" s="36" t="s">
        <v>56</v>
      </c>
      <c r="D40" s="24"/>
      <c r="E40" s="32"/>
      <c r="F40" s="32"/>
      <c r="G40" s="92">
        <f>SUM(G37:G39)</f>
        <v>10176</v>
      </c>
    </row>
    <row r="41" spans="2:5" ht="12.75">
      <c r="B41" s="14"/>
      <c r="C41" s="15"/>
      <c r="D41" s="8"/>
      <c r="E41" s="8"/>
    </row>
    <row r="42" spans="2:4" ht="12.75">
      <c r="B42" s="14"/>
      <c r="C42" s="15"/>
      <c r="D42" s="8"/>
    </row>
    <row r="43" spans="2:6" ht="12.75">
      <c r="B43" s="334" t="s">
        <v>305</v>
      </c>
      <c r="C43" s="334"/>
      <c r="D43" s="334"/>
      <c r="E43" s="334"/>
      <c r="F43" s="334"/>
    </row>
    <row r="44" spans="2:4" ht="12.75">
      <c r="B44" s="12"/>
      <c r="C44" s="12"/>
      <c r="D44" s="12"/>
    </row>
    <row r="45" spans="2:6" ht="45">
      <c r="B45" s="10" t="s">
        <v>36</v>
      </c>
      <c r="C45" s="11" t="s">
        <v>37</v>
      </c>
      <c r="D45" s="11" t="s">
        <v>77</v>
      </c>
      <c r="E45" s="11" t="s">
        <v>76</v>
      </c>
      <c r="F45" s="11" t="s">
        <v>75</v>
      </c>
    </row>
    <row r="46" spans="2:6" ht="12.75">
      <c r="B46" s="45">
        <v>1</v>
      </c>
      <c r="C46" s="45">
        <v>2</v>
      </c>
      <c r="D46" s="45">
        <v>3</v>
      </c>
      <c r="E46" s="46">
        <v>4</v>
      </c>
      <c r="F46" s="46">
        <v>5</v>
      </c>
    </row>
    <row r="47" spans="2:6" ht="12.75">
      <c r="B47" s="13">
        <v>1</v>
      </c>
      <c r="C47" s="27" t="s">
        <v>300</v>
      </c>
      <c r="D47" s="45"/>
      <c r="E47" s="46"/>
      <c r="F47" s="46">
        <v>8081</v>
      </c>
    </row>
    <row r="48" spans="2:6" ht="12.75">
      <c r="B48" s="13"/>
      <c r="C48" s="27"/>
      <c r="D48" s="45"/>
      <c r="E48" s="46"/>
      <c r="F48" s="46"/>
    </row>
    <row r="49" spans="2:6" ht="12.75">
      <c r="B49" s="13"/>
      <c r="C49" s="36" t="s">
        <v>1</v>
      </c>
      <c r="D49" s="45"/>
      <c r="E49" s="46"/>
      <c r="F49" s="54">
        <f>F47</f>
        <v>8081</v>
      </c>
    </row>
    <row r="50" spans="2:4" ht="12.75">
      <c r="B50" s="14"/>
      <c r="C50" s="15"/>
      <c r="D50" s="8"/>
    </row>
    <row r="51" spans="2:4" ht="12.75">
      <c r="B51" s="14"/>
      <c r="C51" s="15"/>
      <c r="D51" s="8"/>
    </row>
    <row r="52" spans="2:4" ht="12.75">
      <c r="B52" s="337" t="s">
        <v>319</v>
      </c>
      <c r="C52" s="337"/>
      <c r="D52" s="194">
        <f>F49+G40+D27+D15</f>
        <v>54713</v>
      </c>
    </row>
    <row r="53" spans="2:8" ht="12.75">
      <c r="B53" s="14"/>
      <c r="C53" s="15"/>
      <c r="D53" s="8"/>
      <c r="H53" s="60"/>
    </row>
    <row r="54" spans="2:8" ht="12.75">
      <c r="B54" s="7" t="s">
        <v>58</v>
      </c>
      <c r="D54" s="7" t="s">
        <v>0</v>
      </c>
      <c r="H54" s="60"/>
    </row>
    <row r="56" spans="2:4" ht="12.75">
      <c r="B56" s="7" t="s">
        <v>268</v>
      </c>
      <c r="D56" s="7" t="s">
        <v>269</v>
      </c>
    </row>
  </sheetData>
  <sheetProtection/>
  <mergeCells count="23">
    <mergeCell ref="D19:E19"/>
    <mergeCell ref="B23:G23"/>
    <mergeCell ref="D25:E25"/>
    <mergeCell ref="D15:E15"/>
    <mergeCell ref="D16:E16"/>
    <mergeCell ref="D17:E17"/>
    <mergeCell ref="B52:C52"/>
    <mergeCell ref="B10:D10"/>
    <mergeCell ref="D29:E29"/>
    <mergeCell ref="D30:E30"/>
    <mergeCell ref="D31:E31"/>
    <mergeCell ref="B33:F33"/>
    <mergeCell ref="B43:F43"/>
    <mergeCell ref="D18:E18"/>
    <mergeCell ref="D1:G1"/>
    <mergeCell ref="D2:G2"/>
    <mergeCell ref="D26:E26"/>
    <mergeCell ref="D27:E27"/>
    <mergeCell ref="D28:E28"/>
    <mergeCell ref="B7:D7"/>
    <mergeCell ref="B11:D11"/>
    <mergeCell ref="D13:E13"/>
    <mergeCell ref="D14:E14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56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330</v>
      </c>
      <c r="E2" s="324"/>
      <c r="F2" s="324"/>
      <c r="G2" s="324"/>
    </row>
    <row r="3" spans="4:5" ht="27" customHeight="1">
      <c r="D3" s="153"/>
      <c r="E3" s="7" t="s">
        <v>280</v>
      </c>
    </row>
    <row r="6" ht="5.25" customHeight="1"/>
    <row r="7" spans="2:4" ht="12.75">
      <c r="B7" s="323" t="s">
        <v>34</v>
      </c>
      <c r="C7" s="323"/>
      <c r="D7" s="323"/>
    </row>
    <row r="8" spans="2:4" s="206" customFormat="1" ht="28.5" customHeight="1">
      <c r="B8" s="205" t="s">
        <v>329</v>
      </c>
      <c r="C8" s="205"/>
      <c r="D8" s="205"/>
    </row>
    <row r="9" spans="2:4" s="206" customFormat="1" ht="28.5" customHeight="1">
      <c r="B9" s="205"/>
      <c r="C9" s="205"/>
      <c r="D9" s="205"/>
    </row>
    <row r="10" spans="2:4" ht="12.75">
      <c r="B10" s="325" t="s">
        <v>166</v>
      </c>
      <c r="C10" s="325"/>
      <c r="D10" s="325"/>
    </row>
    <row r="11" spans="2:4" ht="12.75" customHeight="1" hidden="1">
      <c r="B11" s="325" t="s">
        <v>166</v>
      </c>
      <c r="C11" s="325"/>
      <c r="D11" s="325"/>
    </row>
    <row r="12" ht="12.75" customHeight="1" hidden="1"/>
    <row r="13" spans="2:5" ht="22.5">
      <c r="B13" s="10" t="s">
        <v>36</v>
      </c>
      <c r="C13" s="11" t="s">
        <v>37</v>
      </c>
      <c r="D13" s="326" t="s">
        <v>38</v>
      </c>
      <c r="E13" s="326"/>
    </row>
    <row r="14" spans="2:5" ht="12.75" customHeight="1">
      <c r="B14" s="13">
        <v>1</v>
      </c>
      <c r="C14" s="9">
        <v>2</v>
      </c>
      <c r="D14" s="327">
        <v>3</v>
      </c>
      <c r="E14" s="327"/>
    </row>
    <row r="15" spans="2:5" ht="12.75">
      <c r="B15" s="13">
        <v>1</v>
      </c>
      <c r="C15" s="9" t="s">
        <v>314</v>
      </c>
      <c r="D15" s="328">
        <f>D17</f>
        <v>0</v>
      </c>
      <c r="E15" s="328"/>
    </row>
    <row r="16" spans="2:5" ht="35.25" customHeight="1">
      <c r="B16" s="13"/>
      <c r="C16" s="27" t="s">
        <v>315</v>
      </c>
      <c r="D16" s="330"/>
      <c r="E16" s="330"/>
    </row>
    <row r="17" spans="2:5" ht="12.75">
      <c r="B17" s="13"/>
      <c r="C17" s="30" t="s">
        <v>316</v>
      </c>
      <c r="D17" s="330"/>
      <c r="E17" s="330"/>
    </row>
    <row r="18" spans="2:5" ht="33" customHeight="1">
      <c r="B18" s="13"/>
      <c r="C18" s="30"/>
      <c r="D18" s="340"/>
      <c r="E18" s="340"/>
    </row>
    <row r="19" spans="2:5" ht="12.75" customHeight="1">
      <c r="B19" s="13"/>
      <c r="C19" s="41"/>
      <c r="D19" s="340"/>
      <c r="E19" s="340"/>
    </row>
    <row r="20" ht="26.25" customHeight="1"/>
    <row r="21" spans="9:10" ht="12.75" customHeight="1">
      <c r="I21" s="60"/>
      <c r="J21" s="60"/>
    </row>
    <row r="22" spans="2:4" ht="12.75">
      <c r="B22" s="12"/>
      <c r="C22" s="12"/>
      <c r="D22" s="12"/>
    </row>
    <row r="23" spans="2:7" ht="12.75">
      <c r="B23" s="334" t="s">
        <v>168</v>
      </c>
      <c r="C23" s="334"/>
      <c r="D23" s="334"/>
      <c r="E23" s="334"/>
      <c r="F23" s="334"/>
      <c r="G23" s="334"/>
    </row>
    <row r="24" spans="2:4" ht="12.75">
      <c r="B24" s="12"/>
      <c r="C24" s="12"/>
      <c r="D24" s="12"/>
    </row>
    <row r="25" spans="2:5" ht="22.5">
      <c r="B25" s="10" t="s">
        <v>36</v>
      </c>
      <c r="C25" s="11" t="s">
        <v>37</v>
      </c>
      <c r="D25" s="326" t="s">
        <v>38</v>
      </c>
      <c r="E25" s="326"/>
    </row>
    <row r="26" spans="2:5" ht="12.75" customHeight="1">
      <c r="B26" s="11">
        <v>1</v>
      </c>
      <c r="C26" s="11">
        <v>2</v>
      </c>
      <c r="D26" s="326">
        <v>3</v>
      </c>
      <c r="E26" s="326"/>
    </row>
    <row r="27" spans="2:9" ht="25.5">
      <c r="B27" s="13">
        <v>1</v>
      </c>
      <c r="C27" s="27" t="s">
        <v>317</v>
      </c>
      <c r="D27" s="328">
        <f>D29</f>
        <v>0</v>
      </c>
      <c r="E27" s="328"/>
      <c r="F27" s="19"/>
      <c r="I27" s="60"/>
    </row>
    <row r="28" spans="2:6" ht="12.75">
      <c r="B28" s="13"/>
      <c r="C28" s="31" t="s">
        <v>318</v>
      </c>
      <c r="D28" s="344"/>
      <c r="E28" s="344"/>
      <c r="F28" s="19"/>
    </row>
    <row r="29" spans="2:6" ht="12.75">
      <c r="B29" s="13"/>
      <c r="C29" s="44" t="s">
        <v>316</v>
      </c>
      <c r="D29" s="330"/>
      <c r="E29" s="330"/>
      <c r="F29" s="19"/>
    </row>
    <row r="30" spans="2:6" ht="12.75">
      <c r="B30" s="13"/>
      <c r="C30" s="27" t="s">
        <v>47</v>
      </c>
      <c r="D30" s="327"/>
      <c r="E30" s="327"/>
      <c r="F30" s="19"/>
    </row>
    <row r="31" spans="2:5" ht="25.5">
      <c r="B31" s="13"/>
      <c r="C31" s="27" t="s">
        <v>48</v>
      </c>
      <c r="D31" s="327"/>
      <c r="E31" s="327"/>
    </row>
    <row r="32" spans="2:5" ht="12.75">
      <c r="B32" s="14"/>
      <c r="C32" s="15"/>
      <c r="D32" s="8"/>
      <c r="E32" s="8"/>
    </row>
    <row r="33" spans="2:9" ht="12.75">
      <c r="B33" s="334" t="s">
        <v>172</v>
      </c>
      <c r="C33" s="334"/>
      <c r="D33" s="334"/>
      <c r="E33" s="334"/>
      <c r="F33" s="334"/>
      <c r="I33" s="60"/>
    </row>
    <row r="34" spans="2:9" ht="12.75">
      <c r="B34" s="12"/>
      <c r="C34" s="12"/>
      <c r="D34" s="12"/>
      <c r="I34" s="60"/>
    </row>
    <row r="35" spans="2:7" ht="45">
      <c r="B35" s="10" t="s">
        <v>36</v>
      </c>
      <c r="C35" s="11" t="s">
        <v>37</v>
      </c>
      <c r="D35" s="11" t="s">
        <v>74</v>
      </c>
      <c r="E35" s="20" t="s">
        <v>71</v>
      </c>
      <c r="F35" s="11" t="s">
        <v>55</v>
      </c>
      <c r="G35" s="11" t="s">
        <v>75</v>
      </c>
    </row>
    <row r="36" spans="2:7" ht="12.75">
      <c r="B36" s="45">
        <v>1</v>
      </c>
      <c r="C36" s="45">
        <v>2</v>
      </c>
      <c r="D36" s="45">
        <v>3</v>
      </c>
      <c r="E36" s="46"/>
      <c r="F36" s="46">
        <v>4</v>
      </c>
      <c r="G36" s="46">
        <v>5</v>
      </c>
    </row>
    <row r="37" spans="2:7" ht="12.75">
      <c r="B37" s="13">
        <v>1</v>
      </c>
      <c r="C37" s="27" t="s">
        <v>316</v>
      </c>
      <c r="D37" s="26"/>
      <c r="E37" s="32"/>
      <c r="F37" s="32">
        <v>1</v>
      </c>
      <c r="G37" s="91">
        <v>48632</v>
      </c>
    </row>
    <row r="38" spans="2:7" ht="12.75">
      <c r="B38" s="13">
        <v>2</v>
      </c>
      <c r="C38" s="27"/>
      <c r="D38" s="26"/>
      <c r="E38" s="32"/>
      <c r="F38" s="32"/>
      <c r="G38" s="91"/>
    </row>
    <row r="39" spans="2:7" ht="12.75">
      <c r="B39" s="13">
        <v>3</v>
      </c>
      <c r="C39" s="27"/>
      <c r="D39" s="26"/>
      <c r="E39" s="32"/>
      <c r="F39" s="32"/>
      <c r="G39" s="91"/>
    </row>
    <row r="40" spans="2:7" ht="12.75">
      <c r="B40" s="13"/>
      <c r="C40" s="36" t="s">
        <v>56</v>
      </c>
      <c r="D40" s="24"/>
      <c r="E40" s="32"/>
      <c r="F40" s="32"/>
      <c r="G40" s="92">
        <f>SUM(G37:G39)</f>
        <v>48632</v>
      </c>
    </row>
    <row r="41" spans="2:5" ht="12.75">
      <c r="B41" s="14"/>
      <c r="C41" s="15"/>
      <c r="D41" s="8"/>
      <c r="E41" s="8"/>
    </row>
    <row r="42" spans="2:4" ht="12.75">
      <c r="B42" s="14"/>
      <c r="C42" s="15"/>
      <c r="D42" s="8"/>
    </row>
    <row r="43" spans="2:6" ht="12.75">
      <c r="B43" s="334" t="s">
        <v>305</v>
      </c>
      <c r="C43" s="334"/>
      <c r="D43" s="334"/>
      <c r="E43" s="334"/>
      <c r="F43" s="334"/>
    </row>
    <row r="44" spans="2:4" ht="12.75">
      <c r="B44" s="12"/>
      <c r="C44" s="12"/>
      <c r="D44" s="12"/>
    </row>
    <row r="45" spans="2:6" ht="45">
      <c r="B45" s="10" t="s">
        <v>36</v>
      </c>
      <c r="C45" s="11" t="s">
        <v>37</v>
      </c>
      <c r="D45" s="11" t="s">
        <v>77</v>
      </c>
      <c r="E45" s="11" t="s">
        <v>76</v>
      </c>
      <c r="F45" s="11" t="s">
        <v>75</v>
      </c>
    </row>
    <row r="46" spans="2:6" ht="12.75">
      <c r="B46" s="45">
        <v>1</v>
      </c>
      <c r="C46" s="45">
        <v>2</v>
      </c>
      <c r="D46" s="45">
        <v>3</v>
      </c>
      <c r="E46" s="46">
        <v>4</v>
      </c>
      <c r="F46" s="46">
        <v>5</v>
      </c>
    </row>
    <row r="47" spans="2:6" ht="12.75">
      <c r="B47" s="13">
        <v>1</v>
      </c>
      <c r="C47" s="27" t="s">
        <v>300</v>
      </c>
      <c r="D47" s="45"/>
      <c r="E47" s="46"/>
      <c r="F47" s="46">
        <v>610</v>
      </c>
    </row>
    <row r="48" spans="2:6" ht="12.75">
      <c r="B48" s="13"/>
      <c r="C48" s="27"/>
      <c r="D48" s="45"/>
      <c r="E48" s="46"/>
      <c r="F48" s="46"/>
    </row>
    <row r="49" spans="2:6" ht="12.75">
      <c r="B49" s="13"/>
      <c r="C49" s="36" t="s">
        <v>1</v>
      </c>
      <c r="D49" s="45"/>
      <c r="E49" s="46"/>
      <c r="F49" s="54">
        <f>F47</f>
        <v>610</v>
      </c>
    </row>
    <row r="50" spans="2:4" ht="12.75">
      <c r="B50" s="14"/>
      <c r="C50" s="15"/>
      <c r="D50" s="8"/>
    </row>
    <row r="51" spans="2:4" ht="12.75">
      <c r="B51" s="14"/>
      <c r="C51" s="15"/>
      <c r="D51" s="8"/>
    </row>
    <row r="52" spans="2:4" ht="12.75">
      <c r="B52" s="337" t="s">
        <v>319</v>
      </c>
      <c r="C52" s="337"/>
      <c r="D52" s="194">
        <f>F49+G40+D27+D15</f>
        <v>49242</v>
      </c>
    </row>
    <row r="53" spans="2:8" ht="12.75">
      <c r="B53" s="14"/>
      <c r="C53" s="15"/>
      <c r="D53" s="8"/>
      <c r="H53" s="60"/>
    </row>
    <row r="54" spans="2:8" ht="12.75">
      <c r="B54" s="7" t="s">
        <v>58</v>
      </c>
      <c r="D54" s="7" t="s">
        <v>0</v>
      </c>
      <c r="H54" s="60"/>
    </row>
    <row r="56" spans="2:4" ht="12.75">
      <c r="B56" s="7" t="s">
        <v>268</v>
      </c>
      <c r="D56" s="7" t="s">
        <v>269</v>
      </c>
    </row>
  </sheetData>
  <sheetProtection/>
  <mergeCells count="23">
    <mergeCell ref="D30:E30"/>
    <mergeCell ref="D31:E31"/>
    <mergeCell ref="B33:F33"/>
    <mergeCell ref="B43:F43"/>
    <mergeCell ref="B52:C52"/>
    <mergeCell ref="B23:G23"/>
    <mergeCell ref="D25:E25"/>
    <mergeCell ref="D26:E26"/>
    <mergeCell ref="D27:E27"/>
    <mergeCell ref="D28:E28"/>
    <mergeCell ref="D29:E29"/>
    <mergeCell ref="D14:E14"/>
    <mergeCell ref="D15:E15"/>
    <mergeCell ref="D16:E16"/>
    <mergeCell ref="D17:E17"/>
    <mergeCell ref="D18:E18"/>
    <mergeCell ref="D19:E19"/>
    <mergeCell ref="D1:G1"/>
    <mergeCell ref="D2:G2"/>
    <mergeCell ref="B7:D7"/>
    <mergeCell ref="B10:D10"/>
    <mergeCell ref="B11:D11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J56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38.281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280</v>
      </c>
    </row>
    <row r="6" ht="5.25" customHeight="1"/>
    <row r="7" spans="2:4" ht="12.75">
      <c r="B7" s="323" t="s">
        <v>34</v>
      </c>
      <c r="C7" s="323"/>
      <c r="D7" s="323"/>
    </row>
    <row r="8" spans="2:4" s="206" customFormat="1" ht="28.5" customHeight="1">
      <c r="B8" s="205" t="s">
        <v>329</v>
      </c>
      <c r="C8" s="205"/>
      <c r="D8" s="205"/>
    </row>
    <row r="9" spans="2:4" s="206" customFormat="1" ht="28.5" customHeight="1">
      <c r="B9" s="205"/>
      <c r="C9" s="205"/>
      <c r="D9" s="205"/>
    </row>
    <row r="10" spans="2:4" ht="12.75">
      <c r="B10" s="325" t="s">
        <v>166</v>
      </c>
      <c r="C10" s="325"/>
      <c r="D10" s="325"/>
    </row>
    <row r="11" spans="2:4" ht="12.75" customHeight="1" hidden="1">
      <c r="B11" s="325" t="s">
        <v>166</v>
      </c>
      <c r="C11" s="325"/>
      <c r="D11" s="325"/>
    </row>
    <row r="12" ht="12.75" customHeight="1" hidden="1"/>
    <row r="13" spans="2:5" ht="22.5">
      <c r="B13" s="10" t="s">
        <v>36</v>
      </c>
      <c r="C13" s="11" t="s">
        <v>37</v>
      </c>
      <c r="D13" s="326" t="s">
        <v>38</v>
      </c>
      <c r="E13" s="326"/>
    </row>
    <row r="14" spans="2:5" ht="12.75" customHeight="1">
      <c r="B14" s="13">
        <v>1</v>
      </c>
      <c r="C14" s="9">
        <v>2</v>
      </c>
      <c r="D14" s="327">
        <v>3</v>
      </c>
      <c r="E14" s="327"/>
    </row>
    <row r="15" spans="2:5" ht="12.75">
      <c r="B15" s="13">
        <v>1</v>
      </c>
      <c r="C15" s="9" t="s">
        <v>314</v>
      </c>
      <c r="D15" s="328">
        <f>D17</f>
        <v>0</v>
      </c>
      <c r="E15" s="328"/>
    </row>
    <row r="16" spans="2:5" ht="35.25" customHeight="1">
      <c r="B16" s="13"/>
      <c r="C16" s="27" t="s">
        <v>315</v>
      </c>
      <c r="D16" s="330"/>
      <c r="E16" s="330"/>
    </row>
    <row r="17" spans="2:5" ht="12.75">
      <c r="B17" s="13"/>
      <c r="C17" s="30" t="s">
        <v>316</v>
      </c>
      <c r="D17" s="330"/>
      <c r="E17" s="330"/>
    </row>
    <row r="18" spans="2:5" ht="33" customHeight="1">
      <c r="B18" s="13"/>
      <c r="C18" s="30"/>
      <c r="D18" s="340"/>
      <c r="E18" s="340"/>
    </row>
    <row r="19" spans="2:5" ht="12.75" customHeight="1">
      <c r="B19" s="13"/>
      <c r="C19" s="41"/>
      <c r="D19" s="340"/>
      <c r="E19" s="340"/>
    </row>
    <row r="20" ht="26.25" customHeight="1"/>
    <row r="21" spans="9:10" ht="12.75" customHeight="1">
      <c r="I21" s="60"/>
      <c r="J21" s="60"/>
    </row>
    <row r="22" spans="2:4" ht="12.75">
      <c r="B22" s="12"/>
      <c r="C22" s="12"/>
      <c r="D22" s="12"/>
    </row>
    <row r="23" spans="2:7" ht="12.75">
      <c r="B23" s="334" t="s">
        <v>168</v>
      </c>
      <c r="C23" s="334"/>
      <c r="D23" s="334"/>
      <c r="E23" s="334"/>
      <c r="F23" s="334"/>
      <c r="G23" s="334"/>
    </row>
    <row r="24" spans="2:4" ht="12.75">
      <c r="B24" s="12"/>
      <c r="C24" s="12"/>
      <c r="D24" s="12"/>
    </row>
    <row r="25" spans="2:5" ht="22.5">
      <c r="B25" s="10" t="s">
        <v>36</v>
      </c>
      <c r="C25" s="11" t="s">
        <v>37</v>
      </c>
      <c r="D25" s="326" t="s">
        <v>38</v>
      </c>
      <c r="E25" s="326"/>
    </row>
    <row r="26" spans="2:5" ht="12.75" customHeight="1">
      <c r="B26" s="11">
        <v>1</v>
      </c>
      <c r="C26" s="11">
        <v>2</v>
      </c>
      <c r="D26" s="326">
        <v>3</v>
      </c>
      <c r="E26" s="326"/>
    </row>
    <row r="27" spans="2:9" ht="25.5">
      <c r="B27" s="13">
        <v>1</v>
      </c>
      <c r="C27" s="27" t="s">
        <v>317</v>
      </c>
      <c r="D27" s="328">
        <f>D29</f>
        <v>0</v>
      </c>
      <c r="E27" s="328"/>
      <c r="F27" s="19"/>
      <c r="I27" s="60"/>
    </row>
    <row r="28" spans="2:6" ht="12.75">
      <c r="B28" s="13"/>
      <c r="C28" s="31" t="s">
        <v>318</v>
      </c>
      <c r="D28" s="344"/>
      <c r="E28" s="344"/>
      <c r="F28" s="19"/>
    </row>
    <row r="29" spans="2:6" ht="12.75">
      <c r="B29" s="13"/>
      <c r="C29" s="44" t="s">
        <v>316</v>
      </c>
      <c r="D29" s="330"/>
      <c r="E29" s="330"/>
      <c r="F29" s="19"/>
    </row>
    <row r="30" spans="2:6" ht="12.75">
      <c r="B30" s="13"/>
      <c r="C30" s="27" t="s">
        <v>47</v>
      </c>
      <c r="D30" s="327"/>
      <c r="E30" s="327"/>
      <c r="F30" s="19"/>
    </row>
    <row r="31" spans="2:5" ht="25.5">
      <c r="B31" s="13"/>
      <c r="C31" s="27" t="s">
        <v>48</v>
      </c>
      <c r="D31" s="327"/>
      <c r="E31" s="327"/>
    </row>
    <row r="32" spans="2:5" ht="12.75">
      <c r="B32" s="14"/>
      <c r="C32" s="15"/>
      <c r="D32" s="8"/>
      <c r="E32" s="8"/>
    </row>
    <row r="33" spans="2:9" ht="12.75">
      <c r="B33" s="334" t="s">
        <v>172</v>
      </c>
      <c r="C33" s="334"/>
      <c r="D33" s="334"/>
      <c r="E33" s="334"/>
      <c r="F33" s="334"/>
      <c r="I33" s="60"/>
    </row>
    <row r="34" spans="2:9" ht="12.75">
      <c r="B34" s="12"/>
      <c r="C34" s="12"/>
      <c r="D34" s="12"/>
      <c r="I34" s="60"/>
    </row>
    <row r="35" spans="2:7" ht="45">
      <c r="B35" s="10" t="s">
        <v>36</v>
      </c>
      <c r="C35" s="11" t="s">
        <v>37</v>
      </c>
      <c r="D35" s="11" t="s">
        <v>74</v>
      </c>
      <c r="E35" s="20" t="s">
        <v>71</v>
      </c>
      <c r="F35" s="11" t="s">
        <v>55</v>
      </c>
      <c r="G35" s="11" t="s">
        <v>75</v>
      </c>
    </row>
    <row r="36" spans="2:7" ht="12.75">
      <c r="B36" s="45">
        <v>1</v>
      </c>
      <c r="C36" s="45">
        <v>2</v>
      </c>
      <c r="D36" s="45">
        <v>3</v>
      </c>
      <c r="E36" s="46"/>
      <c r="F36" s="46">
        <v>4</v>
      </c>
      <c r="G36" s="46">
        <v>5</v>
      </c>
    </row>
    <row r="37" spans="2:7" ht="12.75">
      <c r="B37" s="13">
        <v>1</v>
      </c>
      <c r="C37" s="27" t="s">
        <v>316</v>
      </c>
      <c r="D37" s="26"/>
      <c r="E37" s="32"/>
      <c r="F37" s="32">
        <v>1</v>
      </c>
      <c r="G37" s="91">
        <v>48632</v>
      </c>
    </row>
    <row r="38" spans="2:7" ht="12.75">
      <c r="B38" s="13">
        <v>2</v>
      </c>
      <c r="C38" s="27"/>
      <c r="D38" s="26"/>
      <c r="E38" s="32"/>
      <c r="F38" s="32"/>
      <c r="G38" s="91"/>
    </row>
    <row r="39" spans="2:7" ht="12.75">
      <c r="B39" s="13">
        <v>3</v>
      </c>
      <c r="C39" s="27"/>
      <c r="D39" s="26"/>
      <c r="E39" s="32"/>
      <c r="F39" s="32"/>
      <c r="G39" s="91"/>
    </row>
    <row r="40" spans="2:7" ht="12.75">
      <c r="B40" s="13"/>
      <c r="C40" s="36" t="s">
        <v>56</v>
      </c>
      <c r="D40" s="24"/>
      <c r="E40" s="32"/>
      <c r="F40" s="32"/>
      <c r="G40" s="92">
        <f>SUM(G37:G39)</f>
        <v>48632</v>
      </c>
    </row>
    <row r="41" spans="2:5" ht="12.75">
      <c r="B41" s="14"/>
      <c r="C41" s="15"/>
      <c r="D41" s="8"/>
      <c r="E41" s="8"/>
    </row>
    <row r="42" spans="2:4" ht="12.75">
      <c r="B42" s="14"/>
      <c r="C42" s="15"/>
      <c r="D42" s="8"/>
    </row>
    <row r="43" spans="2:6" ht="12.75">
      <c r="B43" s="334" t="s">
        <v>305</v>
      </c>
      <c r="C43" s="334"/>
      <c r="D43" s="334"/>
      <c r="E43" s="334"/>
      <c r="F43" s="334"/>
    </row>
    <row r="44" spans="2:4" ht="12.75">
      <c r="B44" s="12"/>
      <c r="C44" s="12"/>
      <c r="D44" s="12"/>
    </row>
    <row r="45" spans="2:6" ht="45">
      <c r="B45" s="10" t="s">
        <v>36</v>
      </c>
      <c r="C45" s="11" t="s">
        <v>37</v>
      </c>
      <c r="D45" s="11" t="s">
        <v>77</v>
      </c>
      <c r="E45" s="11" t="s">
        <v>76</v>
      </c>
      <c r="F45" s="11" t="s">
        <v>75</v>
      </c>
    </row>
    <row r="46" spans="2:6" ht="12.75">
      <c r="B46" s="45">
        <v>1</v>
      </c>
      <c r="C46" s="45">
        <v>2</v>
      </c>
      <c r="D46" s="45">
        <v>3</v>
      </c>
      <c r="E46" s="46">
        <v>4</v>
      </c>
      <c r="F46" s="46">
        <v>5</v>
      </c>
    </row>
    <row r="47" spans="2:6" ht="12.75">
      <c r="B47" s="13">
        <v>1</v>
      </c>
      <c r="C47" s="27" t="s">
        <v>300</v>
      </c>
      <c r="D47" s="45"/>
      <c r="E47" s="46"/>
      <c r="F47" s="46">
        <v>610</v>
      </c>
    </row>
    <row r="48" spans="2:6" ht="12.75">
      <c r="B48" s="13"/>
      <c r="C48" s="27"/>
      <c r="D48" s="45"/>
      <c r="E48" s="46"/>
      <c r="F48" s="46"/>
    </row>
    <row r="49" spans="2:6" ht="12.75">
      <c r="B49" s="13"/>
      <c r="C49" s="36" t="s">
        <v>1</v>
      </c>
      <c r="D49" s="45"/>
      <c r="E49" s="46"/>
      <c r="F49" s="54">
        <f>F47</f>
        <v>610</v>
      </c>
    </row>
    <row r="50" spans="2:4" ht="12.75">
      <c r="B50" s="14"/>
      <c r="C50" s="15"/>
      <c r="D50" s="8"/>
    </row>
    <row r="51" spans="2:4" ht="12.75">
      <c r="B51" s="14"/>
      <c r="C51" s="15"/>
      <c r="D51" s="8"/>
    </row>
    <row r="52" spans="2:4" ht="12.75">
      <c r="B52" s="337" t="s">
        <v>319</v>
      </c>
      <c r="C52" s="337"/>
      <c r="D52" s="194">
        <f>F49+G40+D27+D15</f>
        <v>49242</v>
      </c>
    </row>
    <row r="53" spans="2:8" ht="12.75">
      <c r="B53" s="14"/>
      <c r="C53" s="15"/>
      <c r="D53" s="8"/>
      <c r="H53" s="60"/>
    </row>
    <row r="54" spans="2:8" ht="12.75">
      <c r="B54" s="7" t="s">
        <v>58</v>
      </c>
      <c r="D54" s="7" t="s">
        <v>0</v>
      </c>
      <c r="H54" s="60"/>
    </row>
    <row r="56" spans="2:4" ht="12.75">
      <c r="B56" s="7" t="s">
        <v>268</v>
      </c>
      <c r="D56" s="7" t="s">
        <v>269</v>
      </c>
    </row>
  </sheetData>
  <sheetProtection/>
  <mergeCells count="23">
    <mergeCell ref="D30:E30"/>
    <mergeCell ref="D31:E31"/>
    <mergeCell ref="B33:F33"/>
    <mergeCell ref="B43:F43"/>
    <mergeCell ref="B52:C52"/>
    <mergeCell ref="B23:G23"/>
    <mergeCell ref="D25:E25"/>
    <mergeCell ref="D26:E26"/>
    <mergeCell ref="D27:E27"/>
    <mergeCell ref="D28:E28"/>
    <mergeCell ref="D29:E29"/>
    <mergeCell ref="D14:E14"/>
    <mergeCell ref="D15:E15"/>
    <mergeCell ref="D16:E16"/>
    <mergeCell ref="D17:E17"/>
    <mergeCell ref="D18:E18"/>
    <mergeCell ref="D19:E19"/>
    <mergeCell ref="D1:G1"/>
    <mergeCell ref="D2:G2"/>
    <mergeCell ref="B7:D7"/>
    <mergeCell ref="B10:D10"/>
    <mergeCell ref="B11:D11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68"/>
    </sheetView>
  </sheetViews>
  <sheetFormatPr defaultColWidth="9.140625" defaultRowHeight="12.75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J70"/>
  <sheetViews>
    <sheetView showGridLines="0" zoomScalePageLayoutView="0" workbookViewId="0" topLeftCell="A1">
      <selection activeCell="H14" sqref="H14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4" ht="12.75">
      <c r="B7" s="323" t="s">
        <v>34</v>
      </c>
      <c r="C7" s="323"/>
      <c r="D7" s="323"/>
    </row>
    <row r="8" spans="2:4" ht="20.25" customHeight="1">
      <c r="B8" s="19" t="s">
        <v>282</v>
      </c>
      <c r="C8" s="19"/>
      <c r="D8" s="19"/>
    </row>
    <row r="9" ht="6.75" customHeight="1"/>
    <row r="10" spans="2:4" ht="12.75">
      <c r="B10" s="325" t="s">
        <v>166</v>
      </c>
      <c r="C10" s="325"/>
      <c r="D10" s="325"/>
    </row>
    <row r="11" ht="13.5" customHeight="1"/>
    <row r="12" spans="2:5" ht="23.25" customHeight="1">
      <c r="B12" s="10" t="s">
        <v>36</v>
      </c>
      <c r="C12" s="11" t="s">
        <v>37</v>
      </c>
      <c r="D12" s="326" t="s">
        <v>38</v>
      </c>
      <c r="E12" s="326"/>
    </row>
    <row r="13" spans="2:5" ht="12.75">
      <c r="B13" s="13">
        <v>1</v>
      </c>
      <c r="C13" s="9">
        <v>2</v>
      </c>
      <c r="D13" s="327">
        <v>3</v>
      </c>
      <c r="E13" s="327"/>
    </row>
    <row r="14" spans="2:10" ht="12.75" customHeight="1">
      <c r="B14" s="13">
        <v>1</v>
      </c>
      <c r="C14" s="9" t="s">
        <v>16</v>
      </c>
      <c r="D14" s="328">
        <f>D16+D15</f>
        <v>397459</v>
      </c>
      <c r="E14" s="328"/>
      <c r="J14" s="60"/>
    </row>
    <row r="15" spans="2:5" ht="12.75" customHeight="1">
      <c r="B15" s="13"/>
      <c r="C15" s="31" t="s">
        <v>39</v>
      </c>
      <c r="D15" s="329">
        <f>D19+D20</f>
        <v>359059</v>
      </c>
      <c r="E15" s="329"/>
    </row>
    <row r="16" spans="2:10" ht="12.75" customHeight="1">
      <c r="B16" s="13"/>
      <c r="C16" s="31" t="s">
        <v>40</v>
      </c>
      <c r="D16" s="329">
        <v>38400</v>
      </c>
      <c r="E16" s="329"/>
      <c r="J16" s="60"/>
    </row>
    <row r="17" spans="2:10" ht="12.75" customHeight="1">
      <c r="B17" s="13"/>
      <c r="C17" s="41" t="s">
        <v>266</v>
      </c>
      <c r="D17" s="331"/>
      <c r="E17" s="331"/>
      <c r="J17" s="60"/>
    </row>
    <row r="18" spans="2:5" ht="12.75" customHeight="1">
      <c r="B18" s="13"/>
      <c r="C18" s="41" t="s">
        <v>64</v>
      </c>
      <c r="D18" s="338"/>
      <c r="E18" s="338"/>
    </row>
    <row r="19" spans="2:5" ht="12.75" customHeight="1">
      <c r="B19" s="13"/>
      <c r="C19" s="174" t="s">
        <v>262</v>
      </c>
      <c r="D19" s="332">
        <v>264668</v>
      </c>
      <c r="E19" s="333"/>
    </row>
    <row r="20" spans="2:5" ht="12.75" customHeight="1">
      <c r="B20" s="13"/>
      <c r="C20" s="174" t="s">
        <v>263</v>
      </c>
      <c r="D20" s="332">
        <v>94391</v>
      </c>
      <c r="E20" s="333"/>
    </row>
    <row r="23" spans="2:4" ht="12.75" outlineLevel="1">
      <c r="B23" s="325" t="s">
        <v>167</v>
      </c>
      <c r="C23" s="325"/>
      <c r="D23" s="325"/>
    </row>
    <row r="24" ht="12.75" outlineLevel="1"/>
    <row r="25" spans="2:7" ht="57" customHeight="1" outlineLevel="1">
      <c r="B25" s="10" t="s">
        <v>36</v>
      </c>
      <c r="C25" s="35" t="s">
        <v>37</v>
      </c>
      <c r="D25" s="10" t="s">
        <v>42</v>
      </c>
      <c r="E25" s="11" t="s">
        <v>133</v>
      </c>
      <c r="F25" s="10" t="s">
        <v>44</v>
      </c>
      <c r="G25" s="11" t="s">
        <v>69</v>
      </c>
    </row>
    <row r="26" spans="2:7" ht="12.75" outlineLevel="1">
      <c r="B26" s="9">
        <v>1</v>
      </c>
      <c r="C26" s="30">
        <v>2</v>
      </c>
      <c r="D26" s="9">
        <v>3</v>
      </c>
      <c r="E26" s="32">
        <v>4</v>
      </c>
      <c r="F26" s="11">
        <v>5</v>
      </c>
      <c r="G26" s="32">
        <v>6</v>
      </c>
    </row>
    <row r="27" spans="2:7" ht="13.5" customHeight="1" outlineLevel="1">
      <c r="B27" s="13">
        <v>1</v>
      </c>
      <c r="C27" s="27" t="s">
        <v>82</v>
      </c>
      <c r="D27" s="9"/>
      <c r="E27" s="20"/>
      <c r="F27" s="10"/>
      <c r="G27" s="20"/>
    </row>
    <row r="28" spans="2:7" ht="11.25" customHeight="1" outlineLevel="1">
      <c r="B28" s="13"/>
      <c r="C28" s="27" t="s">
        <v>83</v>
      </c>
      <c r="D28" s="9">
        <v>0</v>
      </c>
      <c r="E28" s="32">
        <v>9</v>
      </c>
      <c r="F28" s="9">
        <v>150</v>
      </c>
      <c r="G28" s="20">
        <f>D28*E28*F28</f>
        <v>0</v>
      </c>
    </row>
    <row r="29" spans="2:7" s="66" customFormat="1" ht="12.75" customHeight="1" outlineLevel="1">
      <c r="B29" s="64"/>
      <c r="C29" s="36" t="s">
        <v>1</v>
      </c>
      <c r="D29" s="24"/>
      <c r="E29" s="58"/>
      <c r="F29" s="65"/>
      <c r="G29" s="58">
        <f>G27</f>
        <v>0</v>
      </c>
    </row>
    <row r="30" spans="2:4" ht="12.75">
      <c r="B30" s="12"/>
      <c r="C30" s="12"/>
      <c r="D30" s="12"/>
    </row>
    <row r="31" spans="2:7" ht="12.75" customHeight="1">
      <c r="B31" s="334" t="s">
        <v>168</v>
      </c>
      <c r="C31" s="334"/>
      <c r="D31" s="334"/>
      <c r="E31" s="334"/>
      <c r="F31" s="334"/>
      <c r="G31" s="334"/>
    </row>
    <row r="32" spans="2:4" ht="25.5" customHeight="1">
      <c r="B32" s="12"/>
      <c r="C32" s="12"/>
      <c r="D32" s="12"/>
    </row>
    <row r="33" spans="2:5" ht="21.75" customHeight="1">
      <c r="B33" s="10" t="s">
        <v>36</v>
      </c>
      <c r="C33" s="11" t="s">
        <v>37</v>
      </c>
      <c r="D33" s="326" t="s">
        <v>38</v>
      </c>
      <c r="E33" s="326"/>
    </row>
    <row r="34" spans="2:5" ht="12.75">
      <c r="B34" s="11">
        <v>1</v>
      </c>
      <c r="C34" s="11">
        <v>2</v>
      </c>
      <c r="D34" s="326">
        <v>3</v>
      </c>
      <c r="E34" s="326"/>
    </row>
    <row r="35" spans="2:6" ht="18" customHeight="1">
      <c r="B35" s="13">
        <v>1</v>
      </c>
      <c r="C35" s="27" t="s">
        <v>45</v>
      </c>
      <c r="D35" s="328">
        <f>D37+D36</f>
        <v>166851</v>
      </c>
      <c r="E35" s="328"/>
      <c r="F35" s="19"/>
    </row>
    <row r="36" spans="2:6" ht="12.75" customHeight="1">
      <c r="B36" s="13"/>
      <c r="C36" s="31" t="s">
        <v>46</v>
      </c>
      <c r="D36" s="329">
        <f>D38+D39</f>
        <v>155351</v>
      </c>
      <c r="E36" s="329"/>
      <c r="F36" s="19"/>
    </row>
    <row r="37" spans="2:6" ht="12.75" customHeight="1">
      <c r="B37" s="13"/>
      <c r="C37" s="31" t="s">
        <v>49</v>
      </c>
      <c r="D37" s="330">
        <v>11500</v>
      </c>
      <c r="E37" s="330"/>
      <c r="F37" s="19"/>
    </row>
    <row r="38" spans="2:6" ht="12.75" customHeight="1">
      <c r="B38" s="13"/>
      <c r="C38" s="174" t="s">
        <v>262</v>
      </c>
      <c r="D38" s="330">
        <v>114512</v>
      </c>
      <c r="E38" s="330"/>
      <c r="F38" s="19"/>
    </row>
    <row r="39" spans="2:5" ht="12.75" customHeight="1">
      <c r="B39" s="13"/>
      <c r="C39" s="174" t="s">
        <v>263</v>
      </c>
      <c r="D39" s="330">
        <v>40839</v>
      </c>
      <c r="E39" s="330"/>
    </row>
    <row r="40" spans="2:4" ht="12.75">
      <c r="B40" s="14"/>
      <c r="C40" s="15"/>
      <c r="D40" s="8"/>
    </row>
    <row r="41" spans="2:7" ht="12.75" customHeight="1">
      <c r="B41" s="334" t="s">
        <v>253</v>
      </c>
      <c r="C41" s="334"/>
      <c r="D41" s="334"/>
      <c r="E41" s="334"/>
      <c r="F41" s="334"/>
      <c r="G41" s="334"/>
    </row>
    <row r="42" spans="2:4" ht="12.75">
      <c r="B42" s="12"/>
      <c r="C42" s="12"/>
      <c r="D42" s="12"/>
    </row>
    <row r="43" spans="2:4" ht="40.5" customHeight="1">
      <c r="B43" s="10" t="s">
        <v>36</v>
      </c>
      <c r="C43" s="11" t="s">
        <v>37</v>
      </c>
      <c r="D43" s="11" t="s">
        <v>38</v>
      </c>
    </row>
    <row r="44" spans="2:6" ht="12.75">
      <c r="B44" s="9">
        <v>1</v>
      </c>
      <c r="C44" s="9">
        <v>2</v>
      </c>
      <c r="D44" s="9">
        <v>4</v>
      </c>
      <c r="E44" s="335"/>
      <c r="F44" s="323"/>
    </row>
    <row r="45" spans="2:9" ht="12.75" customHeight="1">
      <c r="B45" s="72">
        <v>1</v>
      </c>
      <c r="C45" s="27" t="s">
        <v>254</v>
      </c>
      <c r="D45" s="74">
        <f>D46+D47</f>
        <v>126282</v>
      </c>
      <c r="H45" s="60"/>
      <c r="I45" s="60"/>
    </row>
    <row r="46" spans="2:8" ht="12.75" customHeight="1">
      <c r="B46" s="72"/>
      <c r="C46" s="31" t="s">
        <v>255</v>
      </c>
      <c r="D46" s="175">
        <v>126282</v>
      </c>
      <c r="H46" s="60"/>
    </row>
    <row r="47" spans="2:4" ht="12.75" customHeight="1" outlineLevel="1">
      <c r="B47" s="13"/>
      <c r="C47" s="31"/>
      <c r="D47" s="175"/>
    </row>
    <row r="48" spans="2:10" ht="12.75" customHeight="1">
      <c r="B48" s="13"/>
      <c r="C48" s="36" t="s">
        <v>1</v>
      </c>
      <c r="D48" s="38">
        <f>D45</f>
        <v>126282</v>
      </c>
      <c r="H48" s="60"/>
      <c r="I48" s="60"/>
      <c r="J48" s="60"/>
    </row>
    <row r="49" spans="2:4" ht="12.75">
      <c r="B49" s="14"/>
      <c r="C49" s="15"/>
      <c r="D49" s="8"/>
    </row>
    <row r="50" spans="2:7" ht="27.75" customHeight="1">
      <c r="B50" s="334" t="s">
        <v>256</v>
      </c>
      <c r="C50" s="334"/>
      <c r="D50" s="334"/>
      <c r="E50" s="334"/>
      <c r="F50" s="334"/>
      <c r="G50" s="334"/>
    </row>
    <row r="51" spans="2:4" ht="12.75">
      <c r="B51" s="12"/>
      <c r="C51" s="12"/>
      <c r="D51" s="12"/>
    </row>
    <row r="52" spans="2:4" ht="40.5" customHeight="1">
      <c r="B52" s="10" t="s">
        <v>36</v>
      </c>
      <c r="C52" s="11" t="s">
        <v>37</v>
      </c>
      <c r="D52" s="11" t="s">
        <v>38</v>
      </c>
    </row>
    <row r="53" spans="2:6" ht="12.75">
      <c r="B53" s="9">
        <v>1</v>
      </c>
      <c r="C53" s="9">
        <v>2</v>
      </c>
      <c r="D53" s="9">
        <v>4</v>
      </c>
      <c r="E53" s="335"/>
      <c r="F53" s="323"/>
    </row>
    <row r="54" spans="2:9" ht="24.75" customHeight="1">
      <c r="B54" s="72">
        <v>1</v>
      </c>
      <c r="C54" s="27" t="s">
        <v>284</v>
      </c>
      <c r="D54" s="28">
        <v>4720</v>
      </c>
      <c r="F54" s="336"/>
      <c r="G54" s="336"/>
      <c r="I54" s="60"/>
    </row>
    <row r="55" spans="2:9" ht="12.75">
      <c r="B55" s="72">
        <v>2</v>
      </c>
      <c r="C55" s="27"/>
      <c r="D55" s="28">
        <v>0</v>
      </c>
      <c r="F55" s="147"/>
      <c r="G55" s="147"/>
      <c r="I55" s="60"/>
    </row>
    <row r="56" spans="2:4" ht="12.75">
      <c r="B56" s="13"/>
      <c r="C56" s="27"/>
      <c r="D56" s="39"/>
    </row>
    <row r="57" spans="2:4" ht="12.75">
      <c r="B57" s="13"/>
      <c r="C57" s="36" t="s">
        <v>1</v>
      </c>
      <c r="D57" s="38">
        <f>D54+D55</f>
        <v>4720</v>
      </c>
    </row>
    <row r="58" spans="2:4" ht="12.75">
      <c r="B58" s="14"/>
      <c r="C58" s="15"/>
      <c r="D58" s="8"/>
    </row>
    <row r="59" spans="2:4" ht="12.75">
      <c r="B59" s="14"/>
      <c r="C59" s="15"/>
      <c r="D59" s="8"/>
    </row>
    <row r="60" spans="2:4" ht="12.75">
      <c r="B60" s="14"/>
      <c r="C60" s="15"/>
      <c r="D60" s="8"/>
    </row>
    <row r="61" spans="2:4" ht="12.75">
      <c r="B61" s="14"/>
      <c r="C61" s="15"/>
      <c r="D61" s="8"/>
    </row>
    <row r="62" spans="2:4" ht="12.75">
      <c r="B62" s="337" t="s">
        <v>96</v>
      </c>
      <c r="C62" s="337"/>
      <c r="D62" s="62">
        <f>D57+D48+D35+D14</f>
        <v>695312</v>
      </c>
    </row>
    <row r="63" spans="2:9" ht="12.75">
      <c r="B63" s="14"/>
      <c r="C63" s="15"/>
      <c r="D63" s="8"/>
      <c r="I63" s="60"/>
    </row>
    <row r="64" spans="2:4" ht="12.75">
      <c r="B64" s="7" t="s">
        <v>58</v>
      </c>
      <c r="D64" s="7" t="s">
        <v>0</v>
      </c>
    </row>
    <row r="66" spans="2:4" ht="12.75">
      <c r="B66" s="7" t="s">
        <v>268</v>
      </c>
      <c r="D66" s="7" t="s">
        <v>269</v>
      </c>
    </row>
    <row r="69" ht="12.75">
      <c r="I69" s="60"/>
    </row>
    <row r="70" ht="12.75">
      <c r="I70" s="60"/>
    </row>
  </sheetData>
  <sheetProtection/>
  <mergeCells count="28">
    <mergeCell ref="B50:G50"/>
    <mergeCell ref="E53:F53"/>
    <mergeCell ref="F54:G54"/>
    <mergeCell ref="B62:C62"/>
    <mergeCell ref="D36:E36"/>
    <mergeCell ref="D37:E37"/>
    <mergeCell ref="D38:E38"/>
    <mergeCell ref="D39:E39"/>
    <mergeCell ref="B41:G41"/>
    <mergeCell ref="E44:F44"/>
    <mergeCell ref="D20:E20"/>
    <mergeCell ref="B23:D23"/>
    <mergeCell ref="B31:G31"/>
    <mergeCell ref="D33:E33"/>
    <mergeCell ref="D34:E34"/>
    <mergeCell ref="D35:E35"/>
    <mergeCell ref="D14:E14"/>
    <mergeCell ref="D15:E15"/>
    <mergeCell ref="D16:E16"/>
    <mergeCell ref="D17:E17"/>
    <mergeCell ref="D18:E18"/>
    <mergeCell ref="D19:E19"/>
    <mergeCell ref="D1:G1"/>
    <mergeCell ref="D2:G2"/>
    <mergeCell ref="B7:D7"/>
    <mergeCell ref="B10:D10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1:K70"/>
  <sheetViews>
    <sheetView showGridLines="0" zoomScalePageLayoutView="0" workbookViewId="0" topLeftCell="A49">
      <selection activeCell="I31" sqref="I31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1" width="10.140625" style="7" bestFit="1" customWidth="1"/>
    <col min="12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4" ht="12.75">
      <c r="B7" s="323" t="s">
        <v>34</v>
      </c>
      <c r="C7" s="323"/>
      <c r="D7" s="323"/>
    </row>
    <row r="8" spans="2:4" ht="20.25" customHeight="1">
      <c r="B8" s="19" t="s">
        <v>283</v>
      </c>
      <c r="C8" s="19"/>
      <c r="D8" s="19"/>
    </row>
    <row r="9" ht="6.75" customHeight="1"/>
    <row r="10" spans="2:4" ht="12.75">
      <c r="B10" s="325" t="s">
        <v>166</v>
      </c>
      <c r="C10" s="325"/>
      <c r="D10" s="325"/>
    </row>
    <row r="11" ht="13.5" customHeight="1"/>
    <row r="12" spans="2:5" ht="23.25" customHeight="1">
      <c r="B12" s="10" t="s">
        <v>36</v>
      </c>
      <c r="C12" s="11" t="s">
        <v>37</v>
      </c>
      <c r="D12" s="326" t="s">
        <v>38</v>
      </c>
      <c r="E12" s="326"/>
    </row>
    <row r="13" spans="2:5" ht="12.75">
      <c r="B13" s="13">
        <v>1</v>
      </c>
      <c r="C13" s="9">
        <v>2</v>
      </c>
      <c r="D13" s="327">
        <v>3</v>
      </c>
      <c r="E13" s="327"/>
    </row>
    <row r="14" spans="2:10" ht="12.75" customHeight="1">
      <c r="B14" s="13">
        <v>1</v>
      </c>
      <c r="C14" s="9" t="s">
        <v>16</v>
      </c>
      <c r="D14" s="328">
        <f>D16+D15</f>
        <v>397459</v>
      </c>
      <c r="E14" s="328"/>
      <c r="J14" s="60"/>
    </row>
    <row r="15" spans="2:5" ht="12.75" customHeight="1">
      <c r="B15" s="13"/>
      <c r="C15" s="31" t="s">
        <v>39</v>
      </c>
      <c r="D15" s="329">
        <f>D19+D20</f>
        <v>359059</v>
      </c>
      <c r="E15" s="329"/>
    </row>
    <row r="16" spans="2:10" ht="12.75" customHeight="1">
      <c r="B16" s="13"/>
      <c r="C16" s="31" t="s">
        <v>40</v>
      </c>
      <c r="D16" s="339">
        <v>38400</v>
      </c>
      <c r="E16" s="339"/>
      <c r="J16" s="60"/>
    </row>
    <row r="17" spans="2:10" ht="12.75" customHeight="1">
      <c r="B17" s="13"/>
      <c r="C17" s="41" t="s">
        <v>266</v>
      </c>
      <c r="D17" s="340"/>
      <c r="E17" s="340"/>
      <c r="J17" s="60"/>
    </row>
    <row r="18" spans="2:5" ht="12.75" customHeight="1">
      <c r="B18" s="13"/>
      <c r="C18" s="41" t="s">
        <v>64</v>
      </c>
      <c r="D18" s="340"/>
      <c r="E18" s="340"/>
    </row>
    <row r="19" spans="2:5" ht="12.75" customHeight="1">
      <c r="B19" s="13"/>
      <c r="C19" s="174" t="s">
        <v>262</v>
      </c>
      <c r="D19" s="341">
        <v>264668</v>
      </c>
      <c r="E19" s="342"/>
    </row>
    <row r="20" spans="2:5" ht="12.75" customHeight="1">
      <c r="B20" s="13"/>
      <c r="C20" s="174" t="s">
        <v>263</v>
      </c>
      <c r="D20" s="341">
        <v>94391</v>
      </c>
      <c r="E20" s="342"/>
    </row>
    <row r="23" spans="2:4" ht="12.75" outlineLevel="1">
      <c r="B23" s="325" t="s">
        <v>167</v>
      </c>
      <c r="C23" s="325"/>
      <c r="D23" s="325"/>
    </row>
    <row r="24" ht="12.75" outlineLevel="1"/>
    <row r="25" spans="2:7" ht="57" customHeight="1" outlineLevel="1">
      <c r="B25" s="10" t="s">
        <v>36</v>
      </c>
      <c r="C25" s="35" t="s">
        <v>37</v>
      </c>
      <c r="D25" s="10" t="s">
        <v>42</v>
      </c>
      <c r="E25" s="11" t="s">
        <v>133</v>
      </c>
      <c r="F25" s="10" t="s">
        <v>44</v>
      </c>
      <c r="G25" s="11" t="s">
        <v>69</v>
      </c>
    </row>
    <row r="26" spans="2:7" ht="12.75" outlineLevel="1">
      <c r="B26" s="9">
        <v>1</v>
      </c>
      <c r="C26" s="30">
        <v>2</v>
      </c>
      <c r="D26" s="9">
        <v>3</v>
      </c>
      <c r="E26" s="32">
        <v>4</v>
      </c>
      <c r="F26" s="11">
        <v>5</v>
      </c>
      <c r="G26" s="32">
        <v>6</v>
      </c>
    </row>
    <row r="27" spans="2:7" ht="13.5" customHeight="1" outlineLevel="1">
      <c r="B27" s="13">
        <v>1</v>
      </c>
      <c r="C27" s="27" t="s">
        <v>82</v>
      </c>
      <c r="D27" s="9"/>
      <c r="E27" s="20"/>
      <c r="F27" s="10"/>
      <c r="G27" s="20"/>
    </row>
    <row r="28" spans="2:7" ht="11.25" customHeight="1" outlineLevel="1">
      <c r="B28" s="13"/>
      <c r="C28" s="27" t="s">
        <v>83</v>
      </c>
      <c r="D28" s="9">
        <v>0</v>
      </c>
      <c r="E28" s="32">
        <v>9</v>
      </c>
      <c r="F28" s="9">
        <v>150</v>
      </c>
      <c r="G28" s="20">
        <f>D28*E28*F28</f>
        <v>0</v>
      </c>
    </row>
    <row r="29" spans="2:7" s="66" customFormat="1" ht="12.75" customHeight="1" outlineLevel="1">
      <c r="B29" s="64"/>
      <c r="C29" s="36" t="s">
        <v>1</v>
      </c>
      <c r="D29" s="24"/>
      <c r="E29" s="58"/>
      <c r="F29" s="65"/>
      <c r="G29" s="58">
        <f>G27</f>
        <v>0</v>
      </c>
    </row>
    <row r="30" spans="2:4" ht="12.75">
      <c r="B30" s="12"/>
      <c r="C30" s="12"/>
      <c r="D30" s="12"/>
    </row>
    <row r="31" spans="2:7" ht="12.75" customHeight="1">
      <c r="B31" s="334" t="s">
        <v>168</v>
      </c>
      <c r="C31" s="334"/>
      <c r="D31" s="334"/>
      <c r="E31" s="334"/>
      <c r="F31" s="334"/>
      <c r="G31" s="334"/>
    </row>
    <row r="32" spans="2:4" ht="25.5" customHeight="1">
      <c r="B32" s="12"/>
      <c r="C32" s="12"/>
      <c r="D32" s="12"/>
    </row>
    <row r="33" spans="2:5" ht="21.75" customHeight="1">
      <c r="B33" s="10" t="s">
        <v>36</v>
      </c>
      <c r="C33" s="11" t="s">
        <v>37</v>
      </c>
      <c r="D33" s="326" t="s">
        <v>38</v>
      </c>
      <c r="E33" s="326"/>
    </row>
    <row r="34" spans="2:5" ht="12.75">
      <c r="B34" s="11">
        <v>1</v>
      </c>
      <c r="C34" s="11">
        <v>2</v>
      </c>
      <c r="D34" s="326">
        <v>3</v>
      </c>
      <c r="E34" s="326"/>
    </row>
    <row r="35" spans="2:6" ht="18" customHeight="1">
      <c r="B35" s="13">
        <v>1</v>
      </c>
      <c r="C35" s="27" t="s">
        <v>45</v>
      </c>
      <c r="D35" s="328">
        <f>D37+D36</f>
        <v>166851</v>
      </c>
      <c r="E35" s="328"/>
      <c r="F35" s="19"/>
    </row>
    <row r="36" spans="2:6" ht="12.75" customHeight="1">
      <c r="B36" s="13"/>
      <c r="C36" s="31" t="s">
        <v>46</v>
      </c>
      <c r="D36" s="329">
        <f>D38+D39</f>
        <v>155351</v>
      </c>
      <c r="E36" s="329"/>
      <c r="F36" s="19"/>
    </row>
    <row r="37" spans="2:6" ht="12.75" customHeight="1">
      <c r="B37" s="13"/>
      <c r="C37" s="31" t="s">
        <v>49</v>
      </c>
      <c r="D37" s="343">
        <v>11500</v>
      </c>
      <c r="E37" s="343"/>
      <c r="F37" s="19"/>
    </row>
    <row r="38" spans="2:6" ht="12.75" customHeight="1">
      <c r="B38" s="13"/>
      <c r="C38" s="174" t="s">
        <v>262</v>
      </c>
      <c r="D38" s="343">
        <v>114512</v>
      </c>
      <c r="E38" s="343"/>
      <c r="F38" s="19"/>
    </row>
    <row r="39" spans="2:5" ht="12.75" customHeight="1">
      <c r="B39" s="13"/>
      <c r="C39" s="174" t="s">
        <v>263</v>
      </c>
      <c r="D39" s="343">
        <v>40839</v>
      </c>
      <c r="E39" s="343"/>
    </row>
    <row r="40" spans="2:4" ht="12.75">
      <c r="B40" s="14"/>
      <c r="C40" s="15"/>
      <c r="D40" s="8"/>
    </row>
    <row r="41" spans="2:7" ht="12.75" customHeight="1">
      <c r="B41" s="334" t="s">
        <v>253</v>
      </c>
      <c r="C41" s="334"/>
      <c r="D41" s="334"/>
      <c r="E41" s="334"/>
      <c r="F41" s="334"/>
      <c r="G41" s="334"/>
    </row>
    <row r="42" spans="2:4" ht="12.75">
      <c r="B42" s="12"/>
      <c r="C42" s="12"/>
      <c r="D42" s="12"/>
    </row>
    <row r="43" spans="2:11" ht="40.5" customHeight="1">
      <c r="B43" s="10" t="s">
        <v>36</v>
      </c>
      <c r="C43" s="11" t="s">
        <v>37</v>
      </c>
      <c r="D43" s="11" t="s">
        <v>38</v>
      </c>
      <c r="K43" s="60"/>
    </row>
    <row r="44" spans="2:6" ht="12.75">
      <c r="B44" s="9">
        <v>1</v>
      </c>
      <c r="C44" s="9">
        <v>2</v>
      </c>
      <c r="D44" s="9">
        <v>4</v>
      </c>
      <c r="E44" s="335"/>
      <c r="F44" s="323"/>
    </row>
    <row r="45" spans="2:9" ht="12.75" customHeight="1">
      <c r="B45" s="72">
        <v>1</v>
      </c>
      <c r="C45" s="27" t="s">
        <v>254</v>
      </c>
      <c r="D45" s="74">
        <f>D46+D47</f>
        <v>131334</v>
      </c>
      <c r="H45" s="60"/>
      <c r="I45" s="60"/>
    </row>
    <row r="46" spans="2:8" ht="12.75" customHeight="1">
      <c r="B46" s="72"/>
      <c r="C46" s="31" t="s">
        <v>255</v>
      </c>
      <c r="D46" s="195">
        <v>131334</v>
      </c>
      <c r="H46" s="60"/>
    </row>
    <row r="47" spans="2:4" ht="12.75" customHeight="1" outlineLevel="1">
      <c r="B47" s="13"/>
      <c r="C47" s="31"/>
      <c r="D47" s="175"/>
    </row>
    <row r="48" spans="2:10" ht="12.75" customHeight="1">
      <c r="B48" s="13"/>
      <c r="C48" s="36" t="s">
        <v>1</v>
      </c>
      <c r="D48" s="38">
        <f>D45</f>
        <v>131334</v>
      </c>
      <c r="H48" s="60"/>
      <c r="I48" s="60"/>
      <c r="J48" s="60"/>
    </row>
    <row r="49" spans="2:4" ht="12.75">
      <c r="B49" s="14"/>
      <c r="C49" s="15"/>
      <c r="D49" s="8"/>
    </row>
    <row r="50" spans="2:7" ht="27.75" customHeight="1">
      <c r="B50" s="334" t="s">
        <v>256</v>
      </c>
      <c r="C50" s="334"/>
      <c r="D50" s="334"/>
      <c r="E50" s="334"/>
      <c r="F50" s="334"/>
      <c r="G50" s="334"/>
    </row>
    <row r="51" spans="2:4" ht="12.75">
      <c r="B51" s="12"/>
      <c r="C51" s="12"/>
      <c r="D51" s="12"/>
    </row>
    <row r="52" spans="2:4" ht="40.5" customHeight="1">
      <c r="B52" s="10" t="s">
        <v>36</v>
      </c>
      <c r="C52" s="11" t="s">
        <v>37</v>
      </c>
      <c r="D52" s="11" t="s">
        <v>38</v>
      </c>
    </row>
    <row r="53" spans="2:6" ht="12.75">
      <c r="B53" s="9">
        <v>1</v>
      </c>
      <c r="C53" s="9">
        <v>2</v>
      </c>
      <c r="D53" s="9">
        <v>4</v>
      </c>
      <c r="E53" s="335"/>
      <c r="F53" s="323"/>
    </row>
    <row r="54" spans="2:9" ht="24.75" customHeight="1">
      <c r="B54" s="72">
        <v>1</v>
      </c>
      <c r="C54" s="27" t="s">
        <v>284</v>
      </c>
      <c r="D54" s="28">
        <v>4720</v>
      </c>
      <c r="F54" s="336"/>
      <c r="G54" s="336"/>
      <c r="I54" s="60"/>
    </row>
    <row r="55" spans="2:9" ht="12.75">
      <c r="B55" s="72">
        <v>2</v>
      </c>
      <c r="C55" s="27"/>
      <c r="D55" s="28">
        <v>0</v>
      </c>
      <c r="F55" s="147"/>
      <c r="G55" s="147"/>
      <c r="I55" s="60"/>
    </row>
    <row r="56" spans="2:4" ht="12.75">
      <c r="B56" s="13"/>
      <c r="C56" s="27"/>
      <c r="D56" s="39"/>
    </row>
    <row r="57" spans="2:4" ht="12.75">
      <c r="B57" s="13"/>
      <c r="C57" s="36" t="s">
        <v>1</v>
      </c>
      <c r="D57" s="38">
        <f>D54+D55</f>
        <v>4720</v>
      </c>
    </row>
    <row r="58" spans="2:4" ht="12.75">
      <c r="B58" s="14"/>
      <c r="C58" s="15"/>
      <c r="D58" s="8"/>
    </row>
    <row r="59" spans="2:4" ht="12.75">
      <c r="B59" s="14"/>
      <c r="C59" s="15"/>
      <c r="D59" s="8"/>
    </row>
    <row r="60" spans="2:4" ht="12.75">
      <c r="B60" s="14"/>
      <c r="C60" s="15"/>
      <c r="D60" s="8"/>
    </row>
    <row r="61" spans="2:4" ht="12.75">
      <c r="B61" s="14"/>
      <c r="C61" s="15"/>
      <c r="D61" s="8"/>
    </row>
    <row r="62" spans="2:4" ht="12.75">
      <c r="B62" s="337" t="s">
        <v>136</v>
      </c>
      <c r="C62" s="337"/>
      <c r="D62" s="62">
        <f>D57+D48+D35+D14</f>
        <v>700364</v>
      </c>
    </row>
    <row r="63" spans="2:9" ht="12.75">
      <c r="B63" s="14"/>
      <c r="C63" s="15"/>
      <c r="D63" s="8"/>
      <c r="I63" s="60"/>
    </row>
    <row r="64" spans="2:4" ht="12.75">
      <c r="B64" s="7" t="s">
        <v>58</v>
      </c>
      <c r="D64" s="7" t="s">
        <v>0</v>
      </c>
    </row>
    <row r="66" spans="2:4" ht="12.75">
      <c r="B66" s="7" t="s">
        <v>268</v>
      </c>
      <c r="D66" s="7" t="s">
        <v>269</v>
      </c>
    </row>
    <row r="69" ht="12.75">
      <c r="I69" s="60"/>
    </row>
    <row r="70" ht="12.75">
      <c r="I70" s="60"/>
    </row>
  </sheetData>
  <sheetProtection/>
  <mergeCells count="28">
    <mergeCell ref="B50:G50"/>
    <mergeCell ref="E53:F53"/>
    <mergeCell ref="F54:G54"/>
    <mergeCell ref="B62:C62"/>
    <mergeCell ref="D36:E36"/>
    <mergeCell ref="D37:E37"/>
    <mergeCell ref="D38:E38"/>
    <mergeCell ref="D39:E39"/>
    <mergeCell ref="B41:G41"/>
    <mergeCell ref="E44:F44"/>
    <mergeCell ref="D20:E20"/>
    <mergeCell ref="B23:D23"/>
    <mergeCell ref="B31:G31"/>
    <mergeCell ref="D33:E33"/>
    <mergeCell ref="D34:E34"/>
    <mergeCell ref="D35:E35"/>
    <mergeCell ref="D14:E14"/>
    <mergeCell ref="D15:E15"/>
    <mergeCell ref="D16:E16"/>
    <mergeCell ref="D17:E17"/>
    <mergeCell ref="D18:E18"/>
    <mergeCell ref="D19:E19"/>
    <mergeCell ref="D1:G1"/>
    <mergeCell ref="D2:G2"/>
    <mergeCell ref="B7:D7"/>
    <mergeCell ref="B10:D10"/>
    <mergeCell ref="D12:E12"/>
    <mergeCell ref="D13:E13"/>
  </mergeCells>
  <printOptions/>
  <pageMargins left="0.5905511811023623" right="0" top="0" bottom="0" header="0" footer="0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K180"/>
  <sheetViews>
    <sheetView showGridLines="0" zoomScalePageLayoutView="0" workbookViewId="0" topLeftCell="A2">
      <selection activeCell="H14" sqref="H14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4" ht="12.75">
      <c r="B7" s="323" t="s">
        <v>34</v>
      </c>
      <c r="C7" s="323"/>
      <c r="D7" s="323"/>
    </row>
    <row r="8" spans="2:4" ht="20.25" customHeight="1">
      <c r="B8" s="19" t="s">
        <v>334</v>
      </c>
      <c r="C8" s="19"/>
      <c r="D8" s="19"/>
    </row>
    <row r="9" ht="6.75" customHeight="1"/>
    <row r="10" spans="2:4" ht="12.75">
      <c r="B10" s="325" t="s">
        <v>166</v>
      </c>
      <c r="C10" s="325"/>
      <c r="D10" s="325"/>
    </row>
    <row r="11" ht="13.5" customHeight="1"/>
    <row r="12" spans="2:5" ht="23.25" customHeight="1">
      <c r="B12" s="10" t="s">
        <v>36</v>
      </c>
      <c r="C12" s="11" t="s">
        <v>37</v>
      </c>
      <c r="D12" s="326" t="s">
        <v>38</v>
      </c>
      <c r="E12" s="326"/>
    </row>
    <row r="13" spans="2:5" ht="12.75">
      <c r="B13" s="13">
        <v>1</v>
      </c>
      <c r="C13" s="9">
        <v>2</v>
      </c>
      <c r="D13" s="327">
        <v>3</v>
      </c>
      <c r="E13" s="327"/>
    </row>
    <row r="14" spans="2:10" ht="12.75" customHeight="1">
      <c r="B14" s="13">
        <v>1</v>
      </c>
      <c r="C14" s="9" t="s">
        <v>16</v>
      </c>
      <c r="D14" s="328">
        <f>D16</f>
        <v>89058</v>
      </c>
      <c r="E14" s="328"/>
      <c r="J14" s="60"/>
    </row>
    <row r="15" spans="2:5" ht="12.75" customHeight="1">
      <c r="B15" s="13"/>
      <c r="C15" s="27" t="s">
        <v>39</v>
      </c>
      <c r="D15" s="330"/>
      <c r="E15" s="330"/>
    </row>
    <row r="16" spans="2:5" ht="12.75" customHeight="1">
      <c r="B16" s="13"/>
      <c r="C16" s="27" t="s">
        <v>40</v>
      </c>
      <c r="D16" s="330">
        <v>89058</v>
      </c>
      <c r="E16" s="330"/>
    </row>
    <row r="17" spans="2:10" ht="12.75" customHeight="1">
      <c r="B17" s="13"/>
      <c r="C17" s="41" t="s">
        <v>250</v>
      </c>
      <c r="D17" s="345"/>
      <c r="E17" s="345"/>
      <c r="J17" s="60"/>
    </row>
    <row r="18" spans="2:5" ht="12.75" customHeight="1">
      <c r="B18" s="13"/>
      <c r="C18" s="41" t="s">
        <v>64</v>
      </c>
      <c r="D18" s="340"/>
      <c r="E18" s="340"/>
    </row>
    <row r="21" spans="2:4" ht="12.75" outlineLevel="1">
      <c r="B21" s="325" t="s">
        <v>167</v>
      </c>
      <c r="C21" s="325"/>
      <c r="D21" s="325"/>
    </row>
    <row r="22" ht="12.75" outlineLevel="1"/>
    <row r="23" spans="2:7" ht="57" customHeight="1" outlineLevel="1">
      <c r="B23" s="10" t="s">
        <v>36</v>
      </c>
      <c r="C23" s="35" t="s">
        <v>37</v>
      </c>
      <c r="D23" s="10" t="s">
        <v>42</v>
      </c>
      <c r="E23" s="11" t="s">
        <v>133</v>
      </c>
      <c r="F23" s="10" t="s">
        <v>44</v>
      </c>
      <c r="G23" s="11" t="s">
        <v>69</v>
      </c>
    </row>
    <row r="24" spans="2:7" ht="12.75" outlineLevel="1">
      <c r="B24" s="9">
        <v>1</v>
      </c>
      <c r="C24" s="30">
        <v>2</v>
      </c>
      <c r="D24" s="9">
        <v>3</v>
      </c>
      <c r="E24" s="32">
        <v>4</v>
      </c>
      <c r="F24" s="11">
        <v>5</v>
      </c>
      <c r="G24" s="32">
        <v>6</v>
      </c>
    </row>
    <row r="25" spans="2:7" ht="13.5" customHeight="1" outlineLevel="1">
      <c r="B25" s="13">
        <v>1</v>
      </c>
      <c r="C25" s="27" t="s">
        <v>82</v>
      </c>
      <c r="D25" s="9"/>
      <c r="E25" s="20"/>
      <c r="F25" s="10"/>
      <c r="G25" s="20"/>
    </row>
    <row r="26" spans="2:7" ht="11.25" customHeight="1" outlineLevel="1">
      <c r="B26" s="13"/>
      <c r="C26" s="27" t="s">
        <v>83</v>
      </c>
      <c r="D26" s="9">
        <v>0</v>
      </c>
      <c r="E26" s="32">
        <v>9</v>
      </c>
      <c r="F26" s="9">
        <v>150</v>
      </c>
      <c r="G26" s="20">
        <f>D26*E26*F26</f>
        <v>0</v>
      </c>
    </row>
    <row r="27" spans="2:7" s="66" customFormat="1" ht="12.75" customHeight="1" outlineLevel="1">
      <c r="B27" s="64"/>
      <c r="C27" s="36" t="s">
        <v>1</v>
      </c>
      <c r="D27" s="24"/>
      <c r="E27" s="58"/>
      <c r="F27" s="65"/>
      <c r="G27" s="58">
        <f>G25</f>
        <v>0</v>
      </c>
    </row>
    <row r="28" spans="2:4" ht="12.75">
      <c r="B28" s="12"/>
      <c r="C28" s="12"/>
      <c r="D28" s="12"/>
    </row>
    <row r="29" spans="2:7" ht="12.75" customHeight="1">
      <c r="B29" s="334" t="s">
        <v>168</v>
      </c>
      <c r="C29" s="334"/>
      <c r="D29" s="334"/>
      <c r="E29" s="334"/>
      <c r="F29" s="334"/>
      <c r="G29" s="334"/>
    </row>
    <row r="30" spans="2:4" ht="25.5" customHeight="1">
      <c r="B30" s="12"/>
      <c r="C30" s="12"/>
      <c r="D30" s="12"/>
    </row>
    <row r="31" spans="2:5" ht="21.75" customHeight="1">
      <c r="B31" s="10" t="s">
        <v>36</v>
      </c>
      <c r="C31" s="11" t="s">
        <v>37</v>
      </c>
      <c r="D31" s="326" t="s">
        <v>38</v>
      </c>
      <c r="E31" s="326"/>
    </row>
    <row r="32" spans="2:5" ht="12.75">
      <c r="B32" s="11">
        <v>1</v>
      </c>
      <c r="C32" s="11">
        <v>2</v>
      </c>
      <c r="D32" s="326">
        <v>3</v>
      </c>
      <c r="E32" s="326"/>
    </row>
    <row r="33" spans="2:6" ht="18" customHeight="1">
      <c r="B33" s="13">
        <v>1</v>
      </c>
      <c r="C33" s="27" t="s">
        <v>45</v>
      </c>
      <c r="D33" s="328">
        <f>D35</f>
        <v>27475</v>
      </c>
      <c r="E33" s="328"/>
      <c r="F33" s="19"/>
    </row>
    <row r="34" spans="2:6" ht="12.75" customHeight="1">
      <c r="B34" s="13"/>
      <c r="C34" s="31" t="s">
        <v>46</v>
      </c>
      <c r="D34" s="344"/>
      <c r="E34" s="344"/>
      <c r="F34" s="19"/>
    </row>
    <row r="35" spans="2:6" ht="12.75" customHeight="1">
      <c r="B35" s="13"/>
      <c r="C35" s="31" t="s">
        <v>49</v>
      </c>
      <c r="D35" s="330">
        <v>27475</v>
      </c>
      <c r="E35" s="330"/>
      <c r="F35" s="19"/>
    </row>
    <row r="36" spans="2:6" ht="12.75" customHeight="1" hidden="1">
      <c r="B36" s="13"/>
      <c r="C36" s="27" t="s">
        <v>47</v>
      </c>
      <c r="D36" s="327">
        <v>24905</v>
      </c>
      <c r="E36" s="327"/>
      <c r="F36" s="19"/>
    </row>
    <row r="37" spans="2:5" ht="12.75" customHeight="1" hidden="1">
      <c r="B37" s="13"/>
      <c r="C37" s="27" t="s">
        <v>48</v>
      </c>
      <c r="D37" s="327">
        <v>217722</v>
      </c>
      <c r="E37" s="327"/>
    </row>
    <row r="38" spans="2:4" ht="12.75">
      <c r="B38" s="14"/>
      <c r="C38" s="15"/>
      <c r="D38" s="8"/>
    </row>
    <row r="39" spans="2:4" ht="12.75">
      <c r="B39" s="14"/>
      <c r="C39" s="15"/>
      <c r="D39" s="8"/>
    </row>
    <row r="40" spans="2:6" ht="12.75">
      <c r="B40" s="325" t="s">
        <v>169</v>
      </c>
      <c r="C40" s="325"/>
      <c r="D40" s="325"/>
      <c r="E40" s="325"/>
      <c r="F40" s="325"/>
    </row>
    <row r="42" spans="2:7" ht="49.5" customHeight="1">
      <c r="B42" s="10" t="s">
        <v>36</v>
      </c>
      <c r="C42" s="35" t="s">
        <v>37</v>
      </c>
      <c r="D42" s="11" t="s">
        <v>67</v>
      </c>
      <c r="E42" s="20" t="s">
        <v>71</v>
      </c>
      <c r="F42" s="11" t="s">
        <v>68</v>
      </c>
      <c r="G42" s="10" t="s">
        <v>70</v>
      </c>
    </row>
    <row r="43" spans="2:7" ht="13.5" customHeight="1">
      <c r="B43" s="9">
        <v>1</v>
      </c>
      <c r="C43" s="30">
        <v>2</v>
      </c>
      <c r="D43" s="9">
        <v>3</v>
      </c>
      <c r="E43" s="20"/>
      <c r="F43" s="32">
        <v>4</v>
      </c>
      <c r="G43" s="32">
        <v>5</v>
      </c>
    </row>
    <row r="44" spans="2:8" ht="45" customHeight="1">
      <c r="B44" s="69">
        <v>1</v>
      </c>
      <c r="C44" s="70" t="s">
        <v>51</v>
      </c>
      <c r="D44" s="71"/>
      <c r="E44" s="20"/>
      <c r="F44" s="71"/>
      <c r="G44" s="90">
        <f>G45</f>
        <v>28348</v>
      </c>
      <c r="H44" s="60"/>
    </row>
    <row r="45" spans="2:7" ht="12.75" customHeight="1">
      <c r="B45" s="20"/>
      <c r="C45" s="37" t="s">
        <v>65</v>
      </c>
      <c r="D45" s="32">
        <v>956</v>
      </c>
      <c r="E45" s="32">
        <v>104.6</v>
      </c>
      <c r="F45" s="32">
        <v>12</v>
      </c>
      <c r="G45" s="91">
        <v>28348</v>
      </c>
    </row>
    <row r="46" spans="2:11" ht="12.75" customHeight="1" hidden="1">
      <c r="B46" s="20"/>
      <c r="C46" s="37" t="s">
        <v>66</v>
      </c>
      <c r="D46" s="32">
        <v>0.56</v>
      </c>
      <c r="E46" s="32">
        <v>104.7</v>
      </c>
      <c r="F46" s="32">
        <v>1466</v>
      </c>
      <c r="G46" s="91">
        <v>860</v>
      </c>
      <c r="H46" s="7">
        <f>D46*F46*E46/100</f>
        <v>859.54512</v>
      </c>
      <c r="J46" s="7">
        <f>G44-G45</f>
        <v>0</v>
      </c>
      <c r="K46" s="7">
        <f>J46/(D46*E46/100)</f>
        <v>0</v>
      </c>
    </row>
    <row r="47" spans="2:7" ht="15.75" customHeight="1">
      <c r="B47" s="69">
        <v>2</v>
      </c>
      <c r="C47" s="70" t="s">
        <v>272</v>
      </c>
      <c r="D47" s="71"/>
      <c r="E47" s="71"/>
      <c r="F47" s="71"/>
      <c r="G47" s="91">
        <v>0</v>
      </c>
    </row>
    <row r="48" spans="2:7" ht="12.75">
      <c r="B48" s="20">
        <v>3</v>
      </c>
      <c r="C48" s="37" t="s">
        <v>278</v>
      </c>
      <c r="D48" s="32"/>
      <c r="E48" s="32"/>
      <c r="F48" s="32"/>
      <c r="G48" s="91"/>
    </row>
    <row r="49" spans="2:7" ht="12.75">
      <c r="B49" s="21"/>
      <c r="C49" s="42" t="s">
        <v>1</v>
      </c>
      <c r="D49" s="33"/>
      <c r="E49" s="20"/>
      <c r="F49" s="32"/>
      <c r="G49" s="92">
        <f>G44+G47+G48</f>
        <v>28348</v>
      </c>
    </row>
    <row r="51" spans="2:7" ht="12.75">
      <c r="B51" s="325" t="s">
        <v>170</v>
      </c>
      <c r="C51" s="325"/>
      <c r="D51" s="325"/>
      <c r="E51" s="325"/>
      <c r="F51" s="325"/>
      <c r="G51" s="325"/>
    </row>
    <row r="52" ht="12.75" customHeight="1"/>
    <row r="53" spans="2:7" ht="47.25" customHeight="1">
      <c r="B53" s="10" t="s">
        <v>36</v>
      </c>
      <c r="C53" s="35" t="s">
        <v>37</v>
      </c>
      <c r="D53" s="11" t="s">
        <v>54</v>
      </c>
      <c r="E53" s="49" t="s">
        <v>71</v>
      </c>
      <c r="F53" s="11" t="s">
        <v>55</v>
      </c>
      <c r="G53" s="11" t="s">
        <v>72</v>
      </c>
    </row>
    <row r="54" spans="2:7" s="47" customFormat="1" ht="17.25" customHeight="1">
      <c r="B54" s="45">
        <v>1</v>
      </c>
      <c r="C54" s="44">
        <v>2</v>
      </c>
      <c r="D54" s="45">
        <v>3</v>
      </c>
      <c r="E54" s="46">
        <v>4</v>
      </c>
      <c r="F54" s="46">
        <v>5</v>
      </c>
      <c r="G54" s="46">
        <v>6</v>
      </c>
    </row>
    <row r="55" spans="2:7" ht="90" customHeight="1">
      <c r="B55" s="13">
        <v>1</v>
      </c>
      <c r="C55" s="48" t="s">
        <v>62</v>
      </c>
      <c r="D55" s="50">
        <v>9.9225</v>
      </c>
      <c r="E55" s="51">
        <v>1</v>
      </c>
      <c r="F55" s="50">
        <v>30600</v>
      </c>
      <c r="G55" s="243">
        <v>248255</v>
      </c>
    </row>
    <row r="56" spans="2:7" ht="12.75">
      <c r="B56" s="13">
        <v>2</v>
      </c>
      <c r="C56" s="61" t="s">
        <v>158</v>
      </c>
      <c r="D56" s="50">
        <v>7.556</v>
      </c>
      <c r="E56" s="51">
        <v>1</v>
      </c>
      <c r="F56" s="50">
        <v>62060</v>
      </c>
      <c r="G56" s="243">
        <v>333195</v>
      </c>
    </row>
    <row r="57" spans="2:7" ht="27.75" customHeight="1">
      <c r="B57" s="154">
        <v>3</v>
      </c>
      <c r="C57" s="29" t="s">
        <v>59</v>
      </c>
      <c r="D57" s="52">
        <v>43.424</v>
      </c>
      <c r="E57" s="46">
        <v>1</v>
      </c>
      <c r="F57" s="46">
        <v>330</v>
      </c>
      <c r="G57" s="199">
        <v>13524</v>
      </c>
    </row>
    <row r="58" spans="2:7" ht="12.75" customHeight="1">
      <c r="B58" s="154">
        <v>4</v>
      </c>
      <c r="C58" s="149" t="s">
        <v>27</v>
      </c>
      <c r="D58" s="52"/>
      <c r="E58" s="46"/>
      <c r="F58" s="46"/>
      <c r="G58" s="199">
        <v>2500</v>
      </c>
    </row>
    <row r="59" spans="2:7" ht="12.75" customHeight="1">
      <c r="B59" s="154">
        <v>5</v>
      </c>
      <c r="C59" s="149" t="s">
        <v>134</v>
      </c>
      <c r="D59" s="52">
        <v>1131.11</v>
      </c>
      <c r="E59" s="46">
        <v>104.6</v>
      </c>
      <c r="F59" s="46">
        <v>12</v>
      </c>
      <c r="G59" s="199">
        <v>2468</v>
      </c>
    </row>
    <row r="60" spans="2:7" ht="12.75">
      <c r="B60" s="13"/>
      <c r="C60" s="42" t="s">
        <v>1</v>
      </c>
      <c r="D60" s="53"/>
      <c r="E60" s="46"/>
      <c r="F60" s="46"/>
      <c r="G60" s="93">
        <f>G55+G56+G57+G58+G59</f>
        <v>599942</v>
      </c>
    </row>
    <row r="62" spans="2:7" ht="12.75" customHeight="1">
      <c r="B62" s="334" t="s">
        <v>171</v>
      </c>
      <c r="C62" s="334"/>
      <c r="D62" s="334"/>
      <c r="E62" s="334"/>
      <c r="F62" s="334"/>
      <c r="G62" s="334"/>
    </row>
    <row r="63" spans="2:4" ht="12.75">
      <c r="B63" s="12"/>
      <c r="C63" s="12"/>
      <c r="D63" s="12"/>
    </row>
    <row r="64" spans="2:7" ht="62.25" customHeight="1">
      <c r="B64" s="10" t="s">
        <v>36</v>
      </c>
      <c r="C64" s="11" t="s">
        <v>37</v>
      </c>
      <c r="D64" s="11" t="s">
        <v>74</v>
      </c>
      <c r="E64" s="49" t="s">
        <v>71</v>
      </c>
      <c r="F64" s="11" t="s">
        <v>55</v>
      </c>
      <c r="G64" s="11" t="s">
        <v>75</v>
      </c>
    </row>
    <row r="65" spans="2:7" s="56" customFormat="1" ht="12.75" customHeight="1">
      <c r="B65" s="45">
        <v>1</v>
      </c>
      <c r="C65" s="45">
        <v>2</v>
      </c>
      <c r="D65" s="45">
        <v>3</v>
      </c>
      <c r="E65" s="49"/>
      <c r="F65" s="46">
        <v>4</v>
      </c>
      <c r="G65" s="46">
        <v>5</v>
      </c>
    </row>
    <row r="66" spans="2:7" ht="14.25" customHeight="1" outlineLevel="1">
      <c r="B66" s="13">
        <v>1</v>
      </c>
      <c r="C66" s="59" t="s">
        <v>94</v>
      </c>
      <c r="D66" s="55">
        <v>1500</v>
      </c>
      <c r="E66" s="49">
        <v>1</v>
      </c>
      <c r="F66" s="32">
        <v>12</v>
      </c>
      <c r="G66" s="199">
        <v>15000</v>
      </c>
    </row>
    <row r="67" spans="2:7" ht="14.25" customHeight="1" outlineLevel="1">
      <c r="B67" s="13">
        <v>2</v>
      </c>
      <c r="C67" s="59" t="s">
        <v>286</v>
      </c>
      <c r="D67" s="193">
        <f>G67</f>
        <v>2529.64</v>
      </c>
      <c r="E67" s="49">
        <v>1</v>
      </c>
      <c r="F67" s="32"/>
      <c r="G67" s="196">
        <v>2529.64</v>
      </c>
    </row>
    <row r="68" spans="2:7" ht="14.25" customHeight="1" outlineLevel="1">
      <c r="B68" s="13">
        <v>3</v>
      </c>
      <c r="C68" s="59" t="s">
        <v>159</v>
      </c>
      <c r="D68" s="55">
        <v>4000</v>
      </c>
      <c r="E68" s="49">
        <v>1</v>
      </c>
      <c r="F68" s="32"/>
      <c r="G68" s="196">
        <v>4000</v>
      </c>
    </row>
    <row r="69" spans="2:7" ht="14.25" customHeight="1" outlineLevel="1">
      <c r="B69" s="13">
        <v>4</v>
      </c>
      <c r="C69" s="59" t="s">
        <v>160</v>
      </c>
      <c r="D69" s="193">
        <f>G69</f>
        <v>1278</v>
      </c>
      <c r="E69" s="49">
        <v>1</v>
      </c>
      <c r="F69" s="32"/>
      <c r="G69" s="196">
        <v>1278</v>
      </c>
    </row>
    <row r="70" spans="2:7" ht="14.25" customHeight="1" outlineLevel="1">
      <c r="B70" s="13">
        <v>6</v>
      </c>
      <c r="C70" s="59" t="s">
        <v>161</v>
      </c>
      <c r="D70" s="55">
        <v>2000</v>
      </c>
      <c r="E70" s="49">
        <v>1</v>
      </c>
      <c r="F70" s="32">
        <v>1</v>
      </c>
      <c r="G70" s="196">
        <v>5000</v>
      </c>
    </row>
    <row r="71" spans="2:7" ht="14.25" customHeight="1" outlineLevel="1">
      <c r="B71" s="13">
        <v>7</v>
      </c>
      <c r="C71" s="59" t="s">
        <v>287</v>
      </c>
      <c r="D71" s="55"/>
      <c r="E71" s="49"/>
      <c r="F71" s="32"/>
      <c r="G71" s="196">
        <v>18293.36</v>
      </c>
    </row>
    <row r="72" spans="2:7" ht="14.25" customHeight="1" outlineLevel="1">
      <c r="B72" s="13"/>
      <c r="C72" s="59" t="s">
        <v>311</v>
      </c>
      <c r="D72" s="55"/>
      <c r="E72" s="49"/>
      <c r="F72" s="32"/>
      <c r="G72" s="196">
        <v>6020</v>
      </c>
    </row>
    <row r="73" spans="2:7" ht="14.25" customHeight="1" outlineLevel="1">
      <c r="B73" s="13"/>
      <c r="C73" s="59" t="s">
        <v>288</v>
      </c>
      <c r="D73" s="55"/>
      <c r="E73" s="49"/>
      <c r="F73" s="32"/>
      <c r="G73" s="196">
        <v>18815</v>
      </c>
    </row>
    <row r="74" spans="2:7" ht="12.75" customHeight="1">
      <c r="B74" s="13"/>
      <c r="C74" s="34" t="s">
        <v>56</v>
      </c>
      <c r="D74" s="24"/>
      <c r="E74" s="49"/>
      <c r="F74" s="20"/>
      <c r="G74" s="93">
        <f>G66+G67+G68+G69+G70+G71+G73+G72</f>
        <v>70936</v>
      </c>
    </row>
    <row r="75" ht="12" customHeight="1"/>
    <row r="76" spans="2:6" ht="12.75" customHeight="1">
      <c r="B76" s="334" t="s">
        <v>172</v>
      </c>
      <c r="C76" s="334"/>
      <c r="D76" s="334"/>
      <c r="E76" s="334"/>
      <c r="F76" s="334"/>
    </row>
    <row r="77" spans="2:4" ht="12.75">
      <c r="B77" s="12"/>
      <c r="C77" s="12"/>
      <c r="D77" s="12"/>
    </row>
    <row r="78" spans="2:7" ht="47.25" customHeight="1">
      <c r="B78" s="10" t="s">
        <v>36</v>
      </c>
      <c r="C78" s="11" t="s">
        <v>37</v>
      </c>
      <c r="D78" s="11" t="s">
        <v>74</v>
      </c>
      <c r="E78" s="20" t="s">
        <v>71</v>
      </c>
      <c r="F78" s="11" t="s">
        <v>55</v>
      </c>
      <c r="G78" s="11" t="s">
        <v>75</v>
      </c>
    </row>
    <row r="79" spans="2:7" s="47" customFormat="1" ht="12">
      <c r="B79" s="45">
        <v>1</v>
      </c>
      <c r="C79" s="45">
        <v>2</v>
      </c>
      <c r="D79" s="45">
        <v>3</v>
      </c>
      <c r="E79" s="46"/>
      <c r="F79" s="46">
        <v>4</v>
      </c>
      <c r="G79" s="46">
        <v>5</v>
      </c>
    </row>
    <row r="80" spans="2:7" ht="25.5">
      <c r="B80" s="13">
        <v>1</v>
      </c>
      <c r="C80" s="27" t="s">
        <v>162</v>
      </c>
      <c r="D80" s="26">
        <v>3150</v>
      </c>
      <c r="E80" s="32">
        <v>1</v>
      </c>
      <c r="F80" s="32">
        <v>1</v>
      </c>
      <c r="G80" s="91">
        <v>3150</v>
      </c>
    </row>
    <row r="81" spans="2:7" ht="12.75">
      <c r="B81" s="13">
        <v>2</v>
      </c>
      <c r="C81" s="27" t="s">
        <v>163</v>
      </c>
      <c r="D81" s="26">
        <v>3500</v>
      </c>
      <c r="E81" s="32">
        <v>1</v>
      </c>
      <c r="F81" s="32">
        <v>1</v>
      </c>
      <c r="G81" s="91">
        <v>4200</v>
      </c>
    </row>
    <row r="82" spans="2:7" ht="12.75">
      <c r="B82" s="13">
        <v>3</v>
      </c>
      <c r="C82" s="27" t="s">
        <v>164</v>
      </c>
      <c r="D82" s="26"/>
      <c r="E82" s="32"/>
      <c r="F82" s="32"/>
      <c r="G82" s="91">
        <v>24200</v>
      </c>
    </row>
    <row r="83" spans="2:7" ht="25.5">
      <c r="B83" s="13">
        <v>4</v>
      </c>
      <c r="C83" s="59" t="s">
        <v>135</v>
      </c>
      <c r="D83" s="55">
        <f>433*2</f>
        <v>866</v>
      </c>
      <c r="E83" s="32">
        <v>1</v>
      </c>
      <c r="F83" s="32">
        <v>12</v>
      </c>
      <c r="G83" s="91">
        <f>'[1]08.12.2020'!$AM$72</f>
        <v>5196</v>
      </c>
    </row>
    <row r="84" spans="2:7" ht="12.75">
      <c r="B84" s="13">
        <v>5</v>
      </c>
      <c r="C84" s="27" t="s">
        <v>145</v>
      </c>
      <c r="D84" s="26">
        <v>16700</v>
      </c>
      <c r="E84" s="32">
        <v>1</v>
      </c>
      <c r="F84" s="32">
        <v>1</v>
      </c>
      <c r="G84" s="200">
        <v>29843</v>
      </c>
    </row>
    <row r="85" spans="2:7" ht="12.75">
      <c r="B85" s="13">
        <v>6</v>
      </c>
      <c r="C85" s="27" t="s">
        <v>165</v>
      </c>
      <c r="D85" s="26">
        <v>4227</v>
      </c>
      <c r="E85" s="32">
        <v>1</v>
      </c>
      <c r="F85" s="32">
        <v>1</v>
      </c>
      <c r="G85" s="200">
        <v>3228</v>
      </c>
    </row>
    <row r="86" spans="2:7" ht="12.75">
      <c r="B86" s="13"/>
      <c r="C86" s="27" t="s">
        <v>289</v>
      </c>
      <c r="D86" s="26"/>
      <c r="E86" s="32"/>
      <c r="F86" s="32"/>
      <c r="G86" s="200">
        <v>41655</v>
      </c>
    </row>
    <row r="87" spans="2:7" ht="12.75">
      <c r="B87" s="13"/>
      <c r="C87" s="27" t="s">
        <v>290</v>
      </c>
      <c r="D87" s="26"/>
      <c r="E87" s="32"/>
      <c r="F87" s="32"/>
      <c r="G87" s="200">
        <v>7300</v>
      </c>
    </row>
    <row r="88" spans="2:7" ht="12.75">
      <c r="B88" s="13"/>
      <c r="C88" s="27" t="s">
        <v>291</v>
      </c>
      <c r="D88" s="26"/>
      <c r="E88" s="32"/>
      <c r="F88" s="32"/>
      <c r="G88" s="200">
        <v>1300</v>
      </c>
    </row>
    <row r="89" spans="2:7" ht="12.75">
      <c r="B89" s="13"/>
      <c r="C89" s="27" t="s">
        <v>292</v>
      </c>
      <c r="D89" s="26"/>
      <c r="E89" s="32"/>
      <c r="F89" s="32"/>
      <c r="G89" s="200">
        <v>1500</v>
      </c>
    </row>
    <row r="90" spans="2:7" ht="12.75" customHeight="1">
      <c r="B90" s="13"/>
      <c r="C90" s="36" t="s">
        <v>56</v>
      </c>
      <c r="D90" s="24"/>
      <c r="E90" s="32"/>
      <c r="F90" s="32"/>
      <c r="G90" s="241">
        <f>G80+G81+G82+G83+G84+G85+G86+G87+G88+G89</f>
        <v>121572</v>
      </c>
    </row>
    <row r="92" spans="2:6" ht="12.75" customHeight="1">
      <c r="B92" s="334" t="s">
        <v>173</v>
      </c>
      <c r="C92" s="334"/>
      <c r="D92" s="334"/>
      <c r="E92" s="334"/>
      <c r="F92" s="334"/>
    </row>
    <row r="93" spans="2:4" ht="12.75">
      <c r="B93" s="12"/>
      <c r="C93" s="12"/>
      <c r="D93" s="12"/>
    </row>
    <row r="94" spans="2:7" ht="47.25" customHeight="1">
      <c r="B94" s="10" t="s">
        <v>36</v>
      </c>
      <c r="C94" s="11" t="s">
        <v>37</v>
      </c>
      <c r="D94" s="11" t="s">
        <v>74</v>
      </c>
      <c r="E94" s="20" t="s">
        <v>71</v>
      </c>
      <c r="F94" s="11" t="s">
        <v>55</v>
      </c>
      <c r="G94" s="11" t="s">
        <v>75</v>
      </c>
    </row>
    <row r="95" spans="2:7" s="47" customFormat="1" ht="12">
      <c r="B95" s="45">
        <v>1</v>
      </c>
      <c r="C95" s="45">
        <v>2</v>
      </c>
      <c r="D95" s="45">
        <v>3</v>
      </c>
      <c r="E95" s="46"/>
      <c r="F95" s="46">
        <v>4</v>
      </c>
      <c r="G95" s="46">
        <v>5</v>
      </c>
    </row>
    <row r="96" spans="2:7" ht="12.75">
      <c r="B96" s="13">
        <v>1</v>
      </c>
      <c r="C96" s="27" t="s">
        <v>174</v>
      </c>
      <c r="D96" s="26">
        <v>3000</v>
      </c>
      <c r="E96" s="32">
        <v>1</v>
      </c>
      <c r="F96" s="32">
        <v>1</v>
      </c>
      <c r="G96" s="91">
        <v>4000</v>
      </c>
    </row>
    <row r="97" spans="2:7" ht="12.75" customHeight="1">
      <c r="B97" s="13"/>
      <c r="C97" s="36" t="s">
        <v>56</v>
      </c>
      <c r="D97" s="24"/>
      <c r="E97" s="32"/>
      <c r="F97" s="32"/>
      <c r="G97" s="241">
        <f>SUM(G96:G96)</f>
        <v>4000</v>
      </c>
    </row>
    <row r="98" spans="2:7" ht="12.75" customHeight="1">
      <c r="B98" s="14"/>
      <c r="C98" s="94"/>
      <c r="D98" s="157"/>
      <c r="E98" s="158"/>
      <c r="F98" s="158"/>
      <c r="G98" s="159"/>
    </row>
    <row r="99" spans="2:6" ht="12.75" customHeight="1">
      <c r="B99" s="334" t="s">
        <v>175</v>
      </c>
      <c r="C99" s="334"/>
      <c r="D99" s="334"/>
      <c r="E99" s="334"/>
      <c r="F99" s="334"/>
    </row>
    <row r="100" spans="2:4" ht="12.75" customHeight="1">
      <c r="B100" s="12"/>
      <c r="C100" s="12"/>
      <c r="D100" s="12"/>
    </row>
    <row r="101" spans="2:6" s="57" customFormat="1" ht="49.5" customHeight="1">
      <c r="B101" s="10" t="s">
        <v>36</v>
      </c>
      <c r="C101" s="11" t="s">
        <v>37</v>
      </c>
      <c r="D101" s="11" t="s">
        <v>77</v>
      </c>
      <c r="E101" s="11" t="s">
        <v>150</v>
      </c>
      <c r="F101" s="11" t="s">
        <v>75</v>
      </c>
    </row>
    <row r="102" spans="2:6" s="47" customFormat="1" ht="12">
      <c r="B102" s="45">
        <v>1</v>
      </c>
      <c r="C102" s="45">
        <v>2</v>
      </c>
      <c r="D102" s="45">
        <v>3</v>
      </c>
      <c r="E102" s="46">
        <v>4</v>
      </c>
      <c r="F102" s="46">
        <v>5</v>
      </c>
    </row>
    <row r="103" spans="2:6" ht="12.75" customHeight="1">
      <c r="B103" s="13">
        <v>1</v>
      </c>
      <c r="C103" s="27" t="s">
        <v>57</v>
      </c>
      <c r="D103" s="45">
        <v>100.5</v>
      </c>
      <c r="E103" s="46">
        <v>2</v>
      </c>
      <c r="F103" s="197">
        <v>606</v>
      </c>
    </row>
    <row r="104" spans="2:6" ht="12.75" customHeight="1">
      <c r="B104" s="13">
        <v>2</v>
      </c>
      <c r="C104" s="27" t="s">
        <v>2</v>
      </c>
      <c r="D104" s="45">
        <v>5928</v>
      </c>
      <c r="E104" s="46">
        <v>2</v>
      </c>
      <c r="F104" s="204">
        <v>94038</v>
      </c>
    </row>
    <row r="105" spans="2:6" ht="12.75" customHeight="1">
      <c r="B105" s="13">
        <v>3</v>
      </c>
      <c r="C105" s="22" t="s">
        <v>176</v>
      </c>
      <c r="D105" s="45">
        <v>641</v>
      </c>
      <c r="E105" s="46">
        <v>2</v>
      </c>
      <c r="F105" s="197">
        <v>7283</v>
      </c>
    </row>
    <row r="106" spans="2:6" ht="12.75" customHeight="1">
      <c r="B106" s="13"/>
      <c r="C106" s="36" t="s">
        <v>1</v>
      </c>
      <c r="D106" s="53"/>
      <c r="E106" s="46"/>
      <c r="F106" s="242">
        <f>F103+F104+F105</f>
        <v>101927</v>
      </c>
    </row>
    <row r="107" spans="2:6" ht="12.75" customHeight="1">
      <c r="B107" s="14"/>
      <c r="C107" s="94"/>
      <c r="D107" s="95"/>
      <c r="E107" s="96"/>
      <c r="F107" s="97"/>
    </row>
    <row r="108" spans="2:6" ht="12.75" customHeight="1">
      <c r="B108" s="14"/>
      <c r="C108" s="94"/>
      <c r="D108" s="95"/>
      <c r="E108" s="96"/>
      <c r="F108" s="97"/>
    </row>
    <row r="109" spans="2:6" ht="25.5" customHeight="1">
      <c r="B109" s="334" t="s">
        <v>177</v>
      </c>
      <c r="C109" s="334"/>
      <c r="D109" s="334"/>
      <c r="E109" s="334"/>
      <c r="F109" s="334"/>
    </row>
    <row r="110" spans="2:4" ht="12.75" customHeight="1">
      <c r="B110" s="12"/>
      <c r="C110" s="12"/>
      <c r="D110" s="12"/>
    </row>
    <row r="111" spans="2:6" s="57" customFormat="1" ht="49.5" customHeight="1">
      <c r="B111" s="10" t="s">
        <v>36</v>
      </c>
      <c r="C111" s="11" t="s">
        <v>37</v>
      </c>
      <c r="D111" s="11" t="s">
        <v>77</v>
      </c>
      <c r="E111" s="11" t="s">
        <v>76</v>
      </c>
      <c r="F111" s="11" t="s">
        <v>75</v>
      </c>
    </row>
    <row r="112" spans="2:6" s="47" customFormat="1" ht="12">
      <c r="B112" s="45">
        <v>1</v>
      </c>
      <c r="C112" s="45">
        <v>2</v>
      </c>
      <c r="D112" s="45">
        <v>3</v>
      </c>
      <c r="E112" s="46">
        <v>4</v>
      </c>
      <c r="F112" s="46">
        <v>5</v>
      </c>
    </row>
    <row r="113" spans="2:6" ht="26.25" customHeight="1">
      <c r="B113" s="13">
        <v>1</v>
      </c>
      <c r="C113" s="27" t="s">
        <v>95</v>
      </c>
      <c r="D113" s="45"/>
      <c r="E113" s="46"/>
      <c r="F113" s="46"/>
    </row>
    <row r="114" spans="2:6" ht="12.75" customHeight="1">
      <c r="B114" s="13"/>
      <c r="C114" s="27"/>
      <c r="D114" s="45"/>
      <c r="E114" s="46"/>
      <c r="F114" s="46"/>
    </row>
    <row r="115" spans="2:6" ht="12.75" customHeight="1">
      <c r="B115" s="13"/>
      <c r="C115" s="36" t="s">
        <v>1</v>
      </c>
      <c r="D115" s="45"/>
      <c r="E115" s="46"/>
      <c r="F115" s="54">
        <f>F113</f>
        <v>0</v>
      </c>
    </row>
    <row r="116" spans="2:6" ht="12.75" customHeight="1">
      <c r="B116" s="14"/>
      <c r="C116" s="94"/>
      <c r="D116" s="201"/>
      <c r="E116" s="96"/>
      <c r="F116" s="97"/>
    </row>
    <row r="117" spans="2:6" ht="15.75" customHeight="1">
      <c r="B117" s="334" t="s">
        <v>193</v>
      </c>
      <c r="C117" s="334"/>
      <c r="D117" s="334"/>
      <c r="E117" s="334"/>
      <c r="F117" s="334"/>
    </row>
    <row r="118" spans="2:4" ht="12.75" customHeight="1">
      <c r="B118" s="12"/>
      <c r="C118" s="12"/>
      <c r="D118" s="12"/>
    </row>
    <row r="119" spans="2:7" ht="45.75" customHeight="1">
      <c r="B119" s="10" t="s">
        <v>36</v>
      </c>
      <c r="C119" s="11" t="s">
        <v>37</v>
      </c>
      <c r="D119" s="11" t="s">
        <v>74</v>
      </c>
      <c r="E119" s="20" t="s">
        <v>71</v>
      </c>
      <c r="F119" s="11" t="s">
        <v>55</v>
      </c>
      <c r="G119" s="11" t="s">
        <v>75</v>
      </c>
    </row>
    <row r="120" spans="2:7" ht="12.75" customHeight="1">
      <c r="B120" s="45">
        <v>1</v>
      </c>
      <c r="C120" s="45">
        <v>2</v>
      </c>
      <c r="D120" s="45">
        <v>3</v>
      </c>
      <c r="E120" s="46"/>
      <c r="F120" s="46">
        <v>4</v>
      </c>
      <c r="G120" s="46">
        <v>5</v>
      </c>
    </row>
    <row r="121" spans="2:7" ht="12.75" customHeight="1">
      <c r="B121" s="45"/>
      <c r="C121" s="41" t="s">
        <v>293</v>
      </c>
      <c r="D121" s="45"/>
      <c r="E121" s="46"/>
      <c r="F121" s="46">
        <v>1</v>
      </c>
      <c r="G121" s="32">
        <v>25000</v>
      </c>
    </row>
    <row r="122" spans="2:7" ht="12.75" customHeight="1">
      <c r="B122" s="13">
        <v>1</v>
      </c>
      <c r="C122" s="27" t="s">
        <v>294</v>
      </c>
      <c r="D122" s="26"/>
      <c r="E122" s="32"/>
      <c r="F122" s="32"/>
      <c r="G122" s="91">
        <v>11900</v>
      </c>
    </row>
    <row r="123" spans="2:7" ht="12.75" customHeight="1">
      <c r="B123" s="13"/>
      <c r="C123" s="27" t="s">
        <v>313</v>
      </c>
      <c r="D123" s="26"/>
      <c r="E123" s="32"/>
      <c r="F123" s="32"/>
      <c r="G123" s="91">
        <v>68100</v>
      </c>
    </row>
    <row r="124" spans="2:7" ht="12.75" customHeight="1">
      <c r="B124" s="13"/>
      <c r="C124" s="36" t="s">
        <v>56</v>
      </c>
      <c r="D124" s="24"/>
      <c r="E124" s="32"/>
      <c r="F124" s="32"/>
      <c r="G124" s="241">
        <f>G121+G122+G123</f>
        <v>105000</v>
      </c>
    </row>
    <row r="125" spans="2:6" ht="12.75" customHeight="1">
      <c r="B125" s="14"/>
      <c r="C125" s="94"/>
      <c r="D125" s="201"/>
      <c r="E125" s="96"/>
      <c r="F125" s="97"/>
    </row>
    <row r="126" spans="2:4" ht="12.75">
      <c r="B126" s="14"/>
      <c r="C126" s="15"/>
      <c r="D126" s="8"/>
    </row>
    <row r="127" spans="2:7" ht="12.75" customHeight="1">
      <c r="B127" s="334" t="s">
        <v>178</v>
      </c>
      <c r="C127" s="334"/>
      <c r="D127" s="334"/>
      <c r="E127" s="334"/>
      <c r="F127" s="334"/>
      <c r="G127" s="334"/>
    </row>
    <row r="128" spans="2:4" ht="12.75">
      <c r="B128" s="12"/>
      <c r="C128" s="12"/>
      <c r="D128" s="12"/>
    </row>
    <row r="129" spans="2:4" ht="40.5" customHeight="1">
      <c r="B129" s="10" t="s">
        <v>36</v>
      </c>
      <c r="C129" s="11" t="s">
        <v>37</v>
      </c>
      <c r="D129" s="11" t="s">
        <v>38</v>
      </c>
    </row>
    <row r="130" spans="2:6" ht="12.75">
      <c r="B130" s="9">
        <v>1</v>
      </c>
      <c r="C130" s="9">
        <v>2</v>
      </c>
      <c r="D130" s="9">
        <v>4</v>
      </c>
      <c r="E130" s="335"/>
      <c r="F130" s="323"/>
    </row>
    <row r="131" spans="2:9" ht="12.75" customHeight="1">
      <c r="B131" s="72">
        <v>1</v>
      </c>
      <c r="C131" s="27" t="s">
        <v>179</v>
      </c>
      <c r="D131" s="74">
        <f>D132+D133</f>
        <v>65225</v>
      </c>
      <c r="H131" s="60"/>
      <c r="I131" s="60"/>
    </row>
    <row r="132" spans="2:8" ht="12.75" customHeight="1">
      <c r="B132" s="72"/>
      <c r="C132" s="31" t="s">
        <v>295</v>
      </c>
      <c r="D132" s="175">
        <v>65225</v>
      </c>
      <c r="H132" s="60"/>
    </row>
    <row r="133" spans="2:4" ht="12.75" customHeight="1" outlineLevel="1">
      <c r="B133" s="13"/>
      <c r="C133" s="31"/>
      <c r="D133" s="178"/>
    </row>
    <row r="134" spans="2:10" ht="12.75" customHeight="1">
      <c r="B134" s="13"/>
      <c r="C134" s="36" t="s">
        <v>1</v>
      </c>
      <c r="D134" s="237">
        <f>D131</f>
        <v>65225</v>
      </c>
      <c r="H134" s="60"/>
      <c r="I134" s="60"/>
      <c r="J134" s="60"/>
    </row>
    <row r="135" spans="2:10" ht="12.75" customHeight="1">
      <c r="B135" s="14"/>
      <c r="C135" s="94"/>
      <c r="D135" s="202"/>
      <c r="H135" s="60"/>
      <c r="I135" s="60"/>
      <c r="J135" s="60"/>
    </row>
    <row r="136" spans="2:10" ht="27.75" customHeight="1">
      <c r="B136" s="334" t="s">
        <v>296</v>
      </c>
      <c r="C136" s="334"/>
      <c r="D136" s="334"/>
      <c r="E136" s="334"/>
      <c r="F136" s="334"/>
      <c r="H136" s="60"/>
      <c r="I136" s="60"/>
      <c r="J136" s="60"/>
    </row>
    <row r="137" spans="2:10" ht="12.75" customHeight="1">
      <c r="B137" s="12"/>
      <c r="C137" s="12"/>
      <c r="D137" s="12"/>
      <c r="H137" s="60"/>
      <c r="I137" s="60"/>
      <c r="J137" s="60"/>
    </row>
    <row r="138" spans="2:9" ht="50.25" customHeight="1">
      <c r="B138" s="10" t="s">
        <v>36</v>
      </c>
      <c r="C138" s="11" t="s">
        <v>37</v>
      </c>
      <c r="D138" s="11" t="s">
        <v>74</v>
      </c>
      <c r="E138" s="11" t="s">
        <v>55</v>
      </c>
      <c r="F138" s="11" t="s">
        <v>75</v>
      </c>
      <c r="G138" s="60"/>
      <c r="H138" s="60"/>
      <c r="I138" s="60"/>
    </row>
    <row r="139" spans="2:9" ht="12.75" customHeight="1">
      <c r="B139" s="45">
        <v>1</v>
      </c>
      <c r="C139" s="45">
        <v>2</v>
      </c>
      <c r="D139" s="45">
        <v>3</v>
      </c>
      <c r="E139" s="46">
        <v>4</v>
      </c>
      <c r="F139" s="46">
        <v>5</v>
      </c>
      <c r="G139" s="60"/>
      <c r="H139" s="60"/>
      <c r="I139" s="60"/>
    </row>
    <row r="140" spans="2:9" ht="12.75" customHeight="1">
      <c r="B140" s="45"/>
      <c r="C140" s="41" t="s">
        <v>297</v>
      </c>
      <c r="D140" s="45"/>
      <c r="E140" s="46">
        <v>1</v>
      </c>
      <c r="F140" s="32">
        <v>8300</v>
      </c>
      <c r="G140" s="60"/>
      <c r="H140" s="60"/>
      <c r="I140" s="60"/>
    </row>
    <row r="141" spans="2:9" ht="12.75" customHeight="1">
      <c r="B141" s="45"/>
      <c r="C141" s="41" t="s">
        <v>298</v>
      </c>
      <c r="D141" s="45"/>
      <c r="E141" s="46"/>
      <c r="F141" s="32">
        <v>19519.48</v>
      </c>
      <c r="G141" s="60"/>
      <c r="H141" s="60"/>
      <c r="I141" s="60"/>
    </row>
    <row r="142" spans="2:9" ht="12.75" customHeight="1">
      <c r="B142" s="13">
        <v>1</v>
      </c>
      <c r="C142" s="27" t="s">
        <v>299</v>
      </c>
      <c r="D142" s="26"/>
      <c r="E142" s="32"/>
      <c r="F142" s="91">
        <v>5359.52</v>
      </c>
      <c r="G142" s="60"/>
      <c r="H142" s="60"/>
      <c r="I142" s="60"/>
    </row>
    <row r="143" spans="2:9" ht="12.75" customHeight="1">
      <c r="B143" s="13"/>
      <c r="C143" s="36" t="s">
        <v>56</v>
      </c>
      <c r="D143" s="24"/>
      <c r="E143" s="32"/>
      <c r="F143" s="241">
        <f>F140+F141+F142</f>
        <v>33179</v>
      </c>
      <c r="G143" s="60"/>
      <c r="H143" s="60"/>
      <c r="I143" s="60"/>
    </row>
    <row r="144" spans="2:4" ht="12.75">
      <c r="B144" s="14"/>
      <c r="C144" s="15"/>
      <c r="D144" s="8"/>
    </row>
    <row r="145" spans="2:7" ht="27.75" customHeight="1">
      <c r="B145" s="334" t="s">
        <v>256</v>
      </c>
      <c r="C145" s="334"/>
      <c r="D145" s="334"/>
      <c r="E145" s="334"/>
      <c r="F145" s="334"/>
      <c r="G145" s="334"/>
    </row>
    <row r="146" spans="2:4" ht="12.75">
      <c r="B146" s="12"/>
      <c r="C146" s="12"/>
      <c r="D146" s="12"/>
    </row>
    <row r="147" spans="2:4" ht="40.5" customHeight="1">
      <c r="B147" s="10" t="s">
        <v>36</v>
      </c>
      <c r="C147" s="11" t="s">
        <v>37</v>
      </c>
      <c r="D147" s="11" t="s">
        <v>38</v>
      </c>
    </row>
    <row r="148" spans="2:6" ht="12.75">
      <c r="B148" s="9">
        <v>1</v>
      </c>
      <c r="C148" s="9">
        <v>2</v>
      </c>
      <c r="D148" s="9">
        <v>4</v>
      </c>
      <c r="E148" s="335"/>
      <c r="F148" s="323"/>
    </row>
    <row r="149" spans="2:9" ht="24.75" customHeight="1">
      <c r="B149" s="72">
        <v>1</v>
      </c>
      <c r="C149" s="27" t="s">
        <v>180</v>
      </c>
      <c r="D149" s="203">
        <v>20374</v>
      </c>
      <c r="F149" s="336"/>
      <c r="G149" s="336"/>
      <c r="I149" s="60"/>
    </row>
    <row r="150" spans="2:9" ht="12.75">
      <c r="B150" s="72">
        <v>2</v>
      </c>
      <c r="C150" s="27" t="s">
        <v>181</v>
      </c>
      <c r="D150" s="203">
        <v>13841</v>
      </c>
      <c r="F150" s="147"/>
      <c r="G150" s="147"/>
      <c r="I150" s="60"/>
    </row>
    <row r="151" spans="2:9" ht="12.75">
      <c r="B151" s="72"/>
      <c r="C151" s="27" t="s">
        <v>301</v>
      </c>
      <c r="D151" s="203">
        <v>6400</v>
      </c>
      <c r="F151" s="147"/>
      <c r="G151" s="147"/>
      <c r="I151" s="60"/>
    </row>
    <row r="152" spans="2:9" ht="12.75">
      <c r="B152" s="72"/>
      <c r="C152" s="27" t="s">
        <v>302</v>
      </c>
      <c r="D152" s="203">
        <v>1125</v>
      </c>
      <c r="F152" s="147"/>
      <c r="G152" s="147"/>
      <c r="I152" s="60"/>
    </row>
    <row r="153" spans="2:4" ht="12.75">
      <c r="B153" s="13">
        <v>3</v>
      </c>
      <c r="C153" s="27" t="s">
        <v>300</v>
      </c>
      <c r="D153" s="203">
        <v>7480</v>
      </c>
    </row>
    <row r="154" spans="2:4" ht="12.75">
      <c r="B154" s="13"/>
      <c r="C154" s="27" t="s">
        <v>312</v>
      </c>
      <c r="D154" s="203">
        <v>13492</v>
      </c>
    </row>
    <row r="155" spans="2:4" ht="12.75">
      <c r="B155" s="13"/>
      <c r="C155" s="36" t="s">
        <v>1</v>
      </c>
      <c r="D155" s="237">
        <f>D149+D150+D151+D152+D153+D154</f>
        <v>62712</v>
      </c>
    </row>
    <row r="156" spans="2:4" ht="12.75">
      <c r="B156" s="14"/>
      <c r="C156" s="94"/>
      <c r="D156" s="202"/>
    </row>
    <row r="157" spans="2:6" ht="27.75" customHeight="1">
      <c r="B157" s="334" t="s">
        <v>303</v>
      </c>
      <c r="C157" s="334"/>
      <c r="D157" s="334"/>
      <c r="E157" s="334"/>
      <c r="F157" s="334"/>
    </row>
    <row r="158" spans="2:4" ht="12.75">
      <c r="B158" s="12"/>
      <c r="C158" s="12"/>
      <c r="D158" s="12"/>
    </row>
    <row r="159" spans="2:6" ht="45">
      <c r="B159" s="10" t="s">
        <v>36</v>
      </c>
      <c r="C159" s="11" t="s">
        <v>37</v>
      </c>
      <c r="D159" s="11" t="s">
        <v>74</v>
      </c>
      <c r="E159" s="11" t="s">
        <v>55</v>
      </c>
      <c r="F159" s="11" t="s">
        <v>75</v>
      </c>
    </row>
    <row r="160" spans="2:6" ht="12.75">
      <c r="B160" s="45">
        <v>1</v>
      </c>
      <c r="C160" s="45">
        <v>2</v>
      </c>
      <c r="D160" s="45">
        <v>3</v>
      </c>
      <c r="E160" s="46">
        <v>4</v>
      </c>
      <c r="F160" s="46">
        <v>5</v>
      </c>
    </row>
    <row r="161" spans="2:6" ht="12.75">
      <c r="B161" s="45"/>
      <c r="C161" s="41" t="s">
        <v>304</v>
      </c>
      <c r="D161" s="45"/>
      <c r="E161" s="46">
        <v>1</v>
      </c>
      <c r="F161" s="32">
        <v>1900</v>
      </c>
    </row>
    <row r="162" spans="2:6" ht="12.75">
      <c r="B162" s="45"/>
      <c r="C162" s="41"/>
      <c r="D162" s="45"/>
      <c r="E162" s="46"/>
      <c r="F162" s="32"/>
    </row>
    <row r="163" spans="2:6" ht="12.75">
      <c r="B163" s="13">
        <v>1</v>
      </c>
      <c r="C163" s="27"/>
      <c r="D163" s="26"/>
      <c r="E163" s="32"/>
      <c r="F163" s="91"/>
    </row>
    <row r="164" spans="2:6" ht="12.75">
      <c r="B164" s="13"/>
      <c r="C164" s="36" t="s">
        <v>56</v>
      </c>
      <c r="D164" s="24"/>
      <c r="E164" s="32"/>
      <c r="F164" s="241">
        <f>F161+F162+F163</f>
        <v>1900</v>
      </c>
    </row>
    <row r="165" spans="2:4" ht="12.75">
      <c r="B165" s="14"/>
      <c r="C165" s="94"/>
      <c r="D165" s="202"/>
    </row>
    <row r="166" spans="2:4" ht="12.75">
      <c r="B166" s="14"/>
      <c r="C166" s="94"/>
      <c r="D166" s="202"/>
    </row>
    <row r="167" spans="2:4" ht="12.75">
      <c r="B167" s="14"/>
      <c r="C167" s="94"/>
      <c r="D167" s="202"/>
    </row>
    <row r="168" spans="2:4" ht="12.75">
      <c r="B168" s="14"/>
      <c r="C168" s="15"/>
      <c r="D168" s="8"/>
    </row>
    <row r="169" spans="2:4" ht="12.75">
      <c r="B169" s="14"/>
      <c r="C169" s="15"/>
      <c r="D169" s="8"/>
    </row>
    <row r="170" spans="2:4" ht="12.75">
      <c r="B170" s="14"/>
      <c r="C170" s="15"/>
      <c r="D170" s="8"/>
    </row>
    <row r="171" spans="2:4" ht="12.75">
      <c r="B171" s="14"/>
      <c r="C171" s="15"/>
      <c r="D171" s="8"/>
    </row>
    <row r="172" spans="2:4" ht="12.75">
      <c r="B172" s="337" t="s">
        <v>319</v>
      </c>
      <c r="C172" s="337"/>
      <c r="D172" s="62">
        <f>F164+D155+F143+D134+G124+F106+G97+G90+G74+G60+G49+D33+D14</f>
        <v>1311274</v>
      </c>
    </row>
    <row r="173" spans="2:9" ht="12.75">
      <c r="B173" s="14"/>
      <c r="C173" s="15"/>
      <c r="D173" s="8"/>
      <c r="I173" s="60"/>
    </row>
    <row r="174" spans="2:4" ht="12.75">
      <c r="B174" s="7" t="s">
        <v>58</v>
      </c>
      <c r="D174" s="7" t="s">
        <v>0</v>
      </c>
    </row>
    <row r="176" spans="2:4" ht="12.75">
      <c r="B176" s="7" t="s">
        <v>268</v>
      </c>
      <c r="D176" s="7" t="s">
        <v>269</v>
      </c>
    </row>
    <row r="179" ht="12.75">
      <c r="I179" s="60"/>
    </row>
    <row r="180" ht="12.75">
      <c r="I180" s="60"/>
    </row>
  </sheetData>
  <sheetProtection/>
  <mergeCells count="36">
    <mergeCell ref="B157:F157"/>
    <mergeCell ref="D33:E33"/>
    <mergeCell ref="D36:E36"/>
    <mergeCell ref="D37:E37"/>
    <mergeCell ref="B62:G62"/>
    <mergeCell ref="B29:G29"/>
    <mergeCell ref="D32:E32"/>
    <mergeCell ref="B99:F99"/>
    <mergeCell ref="B145:G145"/>
    <mergeCell ref="E148:F148"/>
    <mergeCell ref="B172:C172"/>
    <mergeCell ref="B10:D10"/>
    <mergeCell ref="D35:E35"/>
    <mergeCell ref="D34:E34"/>
    <mergeCell ref="D14:E14"/>
    <mergeCell ref="D15:E15"/>
    <mergeCell ref="D17:E17"/>
    <mergeCell ref="B109:F109"/>
    <mergeCell ref="B127:G127"/>
    <mergeCell ref="B76:F76"/>
    <mergeCell ref="B21:D21"/>
    <mergeCell ref="D31:E31"/>
    <mergeCell ref="D1:G1"/>
    <mergeCell ref="D16:E16"/>
    <mergeCell ref="D13:E13"/>
    <mergeCell ref="D12:E12"/>
    <mergeCell ref="D18:E18"/>
    <mergeCell ref="B7:D7"/>
    <mergeCell ref="D2:G2"/>
    <mergeCell ref="F149:G149"/>
    <mergeCell ref="B40:F40"/>
    <mergeCell ref="B51:G51"/>
    <mergeCell ref="E130:F130"/>
    <mergeCell ref="B92:F92"/>
    <mergeCell ref="B117:F117"/>
    <mergeCell ref="B136:F136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2" manualBreakCount="2">
    <brk id="50" max="6" man="1"/>
    <brk id="10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K77"/>
  <sheetViews>
    <sheetView showGridLines="0" zoomScalePageLayoutView="0" workbookViewId="0" topLeftCell="A1">
      <selection activeCell="J8" sqref="J8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1.140625" style="7" customWidth="1"/>
    <col min="8" max="8" width="10.7109375" style="7" bestFit="1" customWidth="1"/>
    <col min="9" max="9" width="11.8515625" style="7" bestFit="1" customWidth="1"/>
    <col min="10" max="10" width="11.7109375" style="7" bestFit="1" customWidth="1"/>
    <col min="11" max="11" width="9.28125" style="7" bestFit="1" customWidth="1"/>
    <col min="12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4" ht="12.75">
      <c r="B7" s="323" t="s">
        <v>34</v>
      </c>
      <c r="C7" s="323"/>
      <c r="D7" s="323"/>
    </row>
    <row r="8" spans="2:4" ht="12.75" customHeight="1">
      <c r="B8" s="19" t="s">
        <v>282</v>
      </c>
      <c r="C8" s="19"/>
      <c r="D8" s="19"/>
    </row>
    <row r="9" ht="6.75" customHeight="1"/>
    <row r="10" spans="2:4" ht="12.75">
      <c r="B10" s="325" t="s">
        <v>35</v>
      </c>
      <c r="C10" s="325"/>
      <c r="D10" s="325"/>
    </row>
    <row r="11" ht="13.5" customHeight="1"/>
    <row r="12" spans="2:5" ht="23.25" customHeight="1">
      <c r="B12" s="10" t="s">
        <v>36</v>
      </c>
      <c r="C12" s="11" t="s">
        <v>37</v>
      </c>
      <c r="D12" s="326" t="s">
        <v>38</v>
      </c>
      <c r="E12" s="326"/>
    </row>
    <row r="13" spans="2:5" ht="12.75">
      <c r="B13" s="13">
        <v>1</v>
      </c>
      <c r="C13" s="9">
        <v>2</v>
      </c>
      <c r="D13" s="327">
        <v>3</v>
      </c>
      <c r="E13" s="327"/>
    </row>
    <row r="14" spans="2:10" ht="12.75" customHeight="1">
      <c r="B14" s="13">
        <v>1</v>
      </c>
      <c r="C14" s="9" t="s">
        <v>16</v>
      </c>
      <c r="D14" s="328">
        <f>D16</f>
        <v>72800</v>
      </c>
      <c r="E14" s="328"/>
      <c r="J14" s="60"/>
    </row>
    <row r="15" spans="2:5" ht="12.75" customHeight="1">
      <c r="B15" s="13"/>
      <c r="C15" s="27" t="s">
        <v>39</v>
      </c>
      <c r="D15" s="330"/>
      <c r="E15" s="330"/>
    </row>
    <row r="16" spans="2:5" ht="12.75" customHeight="1">
      <c r="B16" s="13"/>
      <c r="C16" s="27" t="s">
        <v>40</v>
      </c>
      <c r="D16" s="330">
        <v>72800</v>
      </c>
      <c r="E16" s="330"/>
    </row>
    <row r="17" spans="2:10" ht="12.75" customHeight="1">
      <c r="B17" s="13"/>
      <c r="C17" s="41" t="s">
        <v>267</v>
      </c>
      <c r="D17" s="338"/>
      <c r="E17" s="338"/>
      <c r="J17" s="60"/>
    </row>
    <row r="18" spans="2:5" ht="12.75" customHeight="1">
      <c r="B18" s="13"/>
      <c r="C18" s="41"/>
      <c r="D18" s="346"/>
      <c r="E18" s="346"/>
    </row>
    <row r="20" spans="2:4" ht="12.75" hidden="1" outlineLevel="1">
      <c r="B20" s="325" t="s">
        <v>41</v>
      </c>
      <c r="C20" s="325"/>
      <c r="D20" s="325"/>
    </row>
    <row r="21" ht="12.75" hidden="1" outlineLevel="1"/>
    <row r="22" spans="2:7" ht="57" customHeight="1" hidden="1" outlineLevel="1">
      <c r="B22" s="10" t="s">
        <v>36</v>
      </c>
      <c r="C22" s="35" t="s">
        <v>37</v>
      </c>
      <c r="D22" s="10" t="s">
        <v>42</v>
      </c>
      <c r="E22" s="10" t="s">
        <v>43</v>
      </c>
      <c r="F22" s="10" t="s">
        <v>44</v>
      </c>
      <c r="G22" s="11" t="s">
        <v>69</v>
      </c>
    </row>
    <row r="23" spans="2:7" ht="12.75" hidden="1" outlineLevel="1">
      <c r="B23" s="9">
        <v>1</v>
      </c>
      <c r="C23" s="30">
        <v>2</v>
      </c>
      <c r="D23" s="9">
        <v>3</v>
      </c>
      <c r="E23" s="32">
        <v>4</v>
      </c>
      <c r="F23" s="11">
        <v>5</v>
      </c>
      <c r="G23" s="32">
        <v>6</v>
      </c>
    </row>
    <row r="24" spans="2:7" ht="13.5" customHeight="1" hidden="1" outlineLevel="1">
      <c r="B24" s="13">
        <v>1</v>
      </c>
      <c r="C24" s="27" t="s">
        <v>82</v>
      </c>
      <c r="D24" s="9"/>
      <c r="E24" s="20"/>
      <c r="F24" s="10"/>
      <c r="G24" s="20">
        <f>G25</f>
        <v>0</v>
      </c>
    </row>
    <row r="25" spans="2:7" ht="11.25" customHeight="1" hidden="1" outlineLevel="1">
      <c r="B25" s="13"/>
      <c r="C25" s="27" t="s">
        <v>83</v>
      </c>
      <c r="D25" s="9">
        <v>3</v>
      </c>
      <c r="E25" s="32">
        <v>5</v>
      </c>
      <c r="F25" s="9">
        <v>150</v>
      </c>
      <c r="G25" s="20"/>
    </row>
    <row r="26" spans="2:7" s="66" customFormat="1" ht="12.75" customHeight="1" hidden="1" outlineLevel="1">
      <c r="B26" s="64"/>
      <c r="C26" s="36" t="s">
        <v>1</v>
      </c>
      <c r="D26" s="24"/>
      <c r="E26" s="58"/>
      <c r="F26" s="65"/>
      <c r="G26" s="58">
        <f>G24</f>
        <v>0</v>
      </c>
    </row>
    <row r="27" spans="2:4" ht="12.75" collapsed="1">
      <c r="B27" s="12"/>
      <c r="C27" s="12"/>
      <c r="D27" s="12"/>
    </row>
    <row r="28" spans="2:7" ht="12.75" customHeight="1">
      <c r="B28" s="334" t="s">
        <v>137</v>
      </c>
      <c r="C28" s="334"/>
      <c r="D28" s="334"/>
      <c r="E28" s="334"/>
      <c r="F28" s="334"/>
      <c r="G28" s="334"/>
    </row>
    <row r="29" spans="2:4" ht="13.5" customHeight="1">
      <c r="B29" s="12"/>
      <c r="C29" s="12"/>
      <c r="D29" s="12"/>
    </row>
    <row r="30" spans="2:5" ht="21.75" customHeight="1">
      <c r="B30" s="10" t="s">
        <v>36</v>
      </c>
      <c r="C30" s="11" t="s">
        <v>37</v>
      </c>
      <c r="D30" s="326" t="s">
        <v>38</v>
      </c>
      <c r="E30" s="326"/>
    </row>
    <row r="31" spans="2:5" ht="12.75">
      <c r="B31" s="11">
        <v>1</v>
      </c>
      <c r="C31" s="11">
        <v>2</v>
      </c>
      <c r="D31" s="326">
        <v>3</v>
      </c>
      <c r="E31" s="326"/>
    </row>
    <row r="32" spans="2:6" ht="18" customHeight="1">
      <c r="B32" s="13">
        <v>1</v>
      </c>
      <c r="C32" s="27" t="s">
        <v>45</v>
      </c>
      <c r="D32" s="328">
        <f>D34</f>
        <v>22000</v>
      </c>
      <c r="E32" s="328"/>
      <c r="F32" s="19"/>
    </row>
    <row r="33" spans="2:6" ht="12.75" customHeight="1">
      <c r="B33" s="13"/>
      <c r="C33" s="31" t="s">
        <v>46</v>
      </c>
      <c r="D33" s="329"/>
      <c r="E33" s="329"/>
      <c r="F33" s="19"/>
    </row>
    <row r="34" spans="2:6" ht="12.75" customHeight="1">
      <c r="B34" s="13"/>
      <c r="C34" s="31" t="s">
        <v>49</v>
      </c>
      <c r="D34" s="330">
        <v>22000</v>
      </c>
      <c r="E34" s="330"/>
      <c r="F34" s="19"/>
    </row>
    <row r="35" spans="2:6" ht="12.75" customHeight="1" hidden="1">
      <c r="B35" s="13"/>
      <c r="C35" s="27" t="s">
        <v>47</v>
      </c>
      <c r="D35" s="327">
        <v>24905</v>
      </c>
      <c r="E35" s="327"/>
      <c r="F35" s="19"/>
    </row>
    <row r="36" spans="2:5" ht="12.75" customHeight="1" hidden="1">
      <c r="B36" s="13"/>
      <c r="C36" s="27" t="s">
        <v>48</v>
      </c>
      <c r="D36" s="327">
        <v>217722</v>
      </c>
      <c r="E36" s="327"/>
    </row>
    <row r="37" spans="2:4" ht="12.75">
      <c r="B37" s="14"/>
      <c r="C37" s="15"/>
      <c r="D37" s="8"/>
    </row>
    <row r="38" spans="2:6" ht="12.75">
      <c r="B38" s="325" t="s">
        <v>146</v>
      </c>
      <c r="C38" s="325"/>
      <c r="D38" s="325"/>
      <c r="E38" s="325"/>
      <c r="F38" s="325"/>
    </row>
    <row r="40" spans="2:7" ht="49.5" customHeight="1">
      <c r="B40" s="10" t="s">
        <v>36</v>
      </c>
      <c r="C40" s="35" t="s">
        <v>37</v>
      </c>
      <c r="D40" s="11" t="s">
        <v>67</v>
      </c>
      <c r="E40" s="20" t="s">
        <v>71</v>
      </c>
      <c r="F40" s="11" t="s">
        <v>68</v>
      </c>
      <c r="G40" s="10" t="s">
        <v>70</v>
      </c>
    </row>
    <row r="41" spans="2:7" ht="13.5" customHeight="1">
      <c r="B41" s="9">
        <v>1</v>
      </c>
      <c r="C41" s="30">
        <v>2</v>
      </c>
      <c r="D41" s="9">
        <v>3</v>
      </c>
      <c r="E41" s="20"/>
      <c r="F41" s="32">
        <v>4</v>
      </c>
      <c r="G41" s="32">
        <v>5</v>
      </c>
    </row>
    <row r="42" spans="2:8" ht="45" customHeight="1">
      <c r="B42" s="69">
        <v>1</v>
      </c>
      <c r="C42" s="70" t="s">
        <v>51</v>
      </c>
      <c r="D42" s="71"/>
      <c r="E42" s="20"/>
      <c r="F42" s="71"/>
      <c r="G42" s="71"/>
      <c r="H42" s="7">
        <f>G42-G43-G44</f>
        <v>0</v>
      </c>
    </row>
    <row r="43" spans="2:8" ht="12.75" customHeight="1">
      <c r="B43" s="20"/>
      <c r="C43" s="37" t="s">
        <v>65</v>
      </c>
      <c r="D43" s="32">
        <v>466.8</v>
      </c>
      <c r="E43" s="32">
        <v>104.7</v>
      </c>
      <c r="F43" s="32">
        <v>12</v>
      </c>
      <c r="G43" s="32"/>
      <c r="H43" s="7">
        <f>D43*F43*E43/100</f>
        <v>5864.8752</v>
      </c>
    </row>
    <row r="44" spans="2:11" ht="12.75" customHeight="1" hidden="1">
      <c r="B44" s="20"/>
      <c r="C44" s="37" t="s">
        <v>66</v>
      </c>
      <c r="D44" s="32">
        <v>0.56</v>
      </c>
      <c r="E44" s="32">
        <v>104.7</v>
      </c>
      <c r="F44" s="32">
        <v>11292</v>
      </c>
      <c r="G44" s="32"/>
      <c r="H44" s="7">
        <f>D44*F44*E44/100</f>
        <v>6620.725440000001</v>
      </c>
      <c r="J44" s="7">
        <f>G42-G43</f>
        <v>0</v>
      </c>
      <c r="K44" s="7">
        <f>J44/(D44*E44/100)</f>
        <v>0</v>
      </c>
    </row>
    <row r="45" spans="2:8" ht="23.25" customHeight="1">
      <c r="B45" s="69">
        <v>2</v>
      </c>
      <c r="C45" s="70" t="s">
        <v>52</v>
      </c>
      <c r="D45" s="71">
        <v>840</v>
      </c>
      <c r="E45" s="71">
        <v>104.7</v>
      </c>
      <c r="F45" s="71">
        <v>12</v>
      </c>
      <c r="G45" s="71"/>
      <c r="H45" s="7">
        <f>D45*F45*E45/100</f>
        <v>10553.76</v>
      </c>
    </row>
    <row r="46" spans="2:7" ht="12.75">
      <c r="B46" s="20">
        <v>3</v>
      </c>
      <c r="C46" s="37"/>
      <c r="D46" s="32"/>
      <c r="E46" s="32"/>
      <c r="F46" s="32"/>
      <c r="G46" s="32"/>
    </row>
    <row r="47" spans="2:7" ht="12.75">
      <c r="B47" s="21"/>
      <c r="C47" s="42" t="s">
        <v>1</v>
      </c>
      <c r="D47" s="33"/>
      <c r="E47" s="20"/>
      <c r="F47" s="32"/>
      <c r="G47" s="33">
        <f>G42+G45</f>
        <v>0</v>
      </c>
    </row>
    <row r="49" spans="2:7" ht="12.75">
      <c r="B49" s="325" t="s">
        <v>147</v>
      </c>
      <c r="C49" s="325"/>
      <c r="D49" s="325"/>
      <c r="E49" s="325"/>
      <c r="F49" s="325"/>
      <c r="G49" s="325"/>
    </row>
    <row r="50" ht="12.75" customHeight="1"/>
    <row r="51" spans="2:7" ht="47.25" customHeight="1">
      <c r="B51" s="10" t="s">
        <v>36</v>
      </c>
      <c r="C51" s="35" t="s">
        <v>37</v>
      </c>
      <c r="D51" s="11" t="s">
        <v>54</v>
      </c>
      <c r="E51" s="49" t="s">
        <v>71</v>
      </c>
      <c r="F51" s="11" t="s">
        <v>55</v>
      </c>
      <c r="G51" s="11" t="s">
        <v>72</v>
      </c>
    </row>
    <row r="52" spans="2:7" s="47" customFormat="1" ht="17.25" customHeight="1">
      <c r="B52" s="45">
        <v>1</v>
      </c>
      <c r="C52" s="44">
        <v>2</v>
      </c>
      <c r="D52" s="45">
        <v>3</v>
      </c>
      <c r="E52" s="46">
        <v>4</v>
      </c>
      <c r="F52" s="46">
        <v>5</v>
      </c>
      <c r="G52" s="46">
        <v>6</v>
      </c>
    </row>
    <row r="53" spans="2:10" ht="81" customHeight="1">
      <c r="B53" s="13">
        <v>1</v>
      </c>
      <c r="C53" s="48" t="s">
        <v>62</v>
      </c>
      <c r="D53" s="50">
        <v>9.9222</v>
      </c>
      <c r="E53" s="51">
        <v>1</v>
      </c>
      <c r="F53" s="50">
        <v>13477</v>
      </c>
      <c r="G53" s="198">
        <v>303630</v>
      </c>
      <c r="H53" s="7">
        <f>D53*E53*F53/100</f>
        <v>1337.214894</v>
      </c>
      <c r="J53" s="7">
        <f>78170-G53</f>
        <v>-225460</v>
      </c>
    </row>
    <row r="54" spans="2:10" ht="12.75">
      <c r="B54" s="13">
        <v>2</v>
      </c>
      <c r="C54" s="61" t="s">
        <v>225</v>
      </c>
      <c r="D54" s="50">
        <v>7.5568</v>
      </c>
      <c r="E54" s="46">
        <v>1</v>
      </c>
      <c r="F54" s="46">
        <v>37805.6</v>
      </c>
      <c r="G54" s="197">
        <v>513937</v>
      </c>
      <c r="H54" s="7">
        <f>D54*E54*F54/100</f>
        <v>2856.8935807999997</v>
      </c>
      <c r="J54" s="7">
        <f>78180-G54</f>
        <v>-435757</v>
      </c>
    </row>
    <row r="55" spans="2:10" ht="27.75" customHeight="1">
      <c r="B55" s="40">
        <v>3</v>
      </c>
      <c r="C55" s="29" t="s">
        <v>59</v>
      </c>
      <c r="D55" s="52">
        <v>24.26</v>
      </c>
      <c r="E55" s="46">
        <v>104</v>
      </c>
      <c r="F55" s="46">
        <v>1720</v>
      </c>
      <c r="G55" s="46">
        <v>14260</v>
      </c>
      <c r="H55" s="7">
        <f>D55*E55*F55/100</f>
        <v>43396.288</v>
      </c>
      <c r="J55" s="7">
        <f>43400-G55</f>
        <v>29140</v>
      </c>
    </row>
    <row r="56" spans="2:8" ht="12.75" customHeight="1">
      <c r="B56" s="40">
        <v>4</v>
      </c>
      <c r="C56" s="43" t="s">
        <v>27</v>
      </c>
      <c r="D56" s="52">
        <v>0</v>
      </c>
      <c r="E56" s="46">
        <v>1</v>
      </c>
      <c r="F56" s="46">
        <v>0</v>
      </c>
      <c r="G56" s="46"/>
      <c r="H56" s="7">
        <f>D56*E56*F56</f>
        <v>0</v>
      </c>
    </row>
    <row r="57" spans="2:7" ht="12.75">
      <c r="B57" s="13"/>
      <c r="C57" s="42" t="s">
        <v>1</v>
      </c>
      <c r="D57" s="53"/>
      <c r="E57" s="46"/>
      <c r="F57" s="46"/>
      <c r="G57" s="240">
        <f>G53+G54+G55+G56</f>
        <v>831827</v>
      </c>
    </row>
    <row r="58" spans="2:7" ht="12.75">
      <c r="B58" s="14"/>
      <c r="C58" s="207"/>
      <c r="D58" s="95"/>
      <c r="E58" s="96"/>
      <c r="F58" s="96"/>
      <c r="G58" s="208"/>
    </row>
    <row r="59" spans="2:7" ht="12.75">
      <c r="B59" s="334" t="s">
        <v>178</v>
      </c>
      <c r="C59" s="334"/>
      <c r="D59" s="334"/>
      <c r="E59" s="334"/>
      <c r="F59" s="334"/>
      <c r="G59" s="334"/>
    </row>
    <row r="60" spans="2:4" ht="12.75">
      <c r="B60" s="12"/>
      <c r="C60" s="12"/>
      <c r="D60" s="12"/>
    </row>
    <row r="61" spans="2:4" ht="33.75">
      <c r="B61" s="10" t="s">
        <v>36</v>
      </c>
      <c r="C61" s="11" t="s">
        <v>37</v>
      </c>
      <c r="D61" s="11" t="s">
        <v>38</v>
      </c>
    </row>
    <row r="62" spans="2:6" ht="12.75">
      <c r="B62" s="9">
        <v>1</v>
      </c>
      <c r="C62" s="9">
        <v>2</v>
      </c>
      <c r="D62" s="9">
        <v>4</v>
      </c>
      <c r="E62" s="335"/>
      <c r="F62" s="323"/>
    </row>
    <row r="63" spans="2:4" ht="12.75">
      <c r="B63" s="72">
        <v>1</v>
      </c>
      <c r="C63" s="27" t="s">
        <v>179</v>
      </c>
      <c r="D63" s="74">
        <f>D64+D65</f>
        <v>204980</v>
      </c>
    </row>
    <row r="64" spans="2:4" ht="12.75">
      <c r="B64" s="72"/>
      <c r="C64" s="31" t="s">
        <v>295</v>
      </c>
      <c r="D64" s="175">
        <v>204980</v>
      </c>
    </row>
    <row r="65" spans="2:4" ht="12.75">
      <c r="B65" s="13"/>
      <c r="C65" s="31"/>
      <c r="D65" s="178"/>
    </row>
    <row r="66" spans="2:4" ht="12.75">
      <c r="B66" s="13"/>
      <c r="C66" s="36" t="s">
        <v>1</v>
      </c>
      <c r="D66" s="38">
        <f>D63</f>
        <v>204980</v>
      </c>
    </row>
    <row r="67" spans="2:7" ht="12.75">
      <c r="B67" s="14"/>
      <c r="C67" s="207"/>
      <c r="D67" s="95"/>
      <c r="E67" s="96"/>
      <c r="F67" s="96"/>
      <c r="G67" s="208"/>
    </row>
    <row r="68" spans="2:4" ht="12.75">
      <c r="B68" s="14"/>
      <c r="C68" s="15"/>
      <c r="D68" s="8"/>
    </row>
    <row r="69" spans="2:4" ht="12.75">
      <c r="B69" s="337" t="s">
        <v>96</v>
      </c>
      <c r="C69" s="337"/>
      <c r="D69" s="62">
        <f>D66+G57+D32+D14</f>
        <v>1131607</v>
      </c>
    </row>
    <row r="70" spans="2:4" ht="12.75">
      <c r="B70" s="14"/>
      <c r="C70" s="15"/>
      <c r="D70" s="8"/>
    </row>
    <row r="71" spans="2:4" ht="12.75">
      <c r="B71" s="7" t="s">
        <v>58</v>
      </c>
      <c r="D71" s="7" t="s">
        <v>0</v>
      </c>
    </row>
    <row r="73" spans="2:4" ht="12.75">
      <c r="B73" s="7" t="s">
        <v>268</v>
      </c>
      <c r="D73" s="7" t="s">
        <v>269</v>
      </c>
    </row>
    <row r="76" ht="12.75">
      <c r="I76" s="60"/>
    </row>
    <row r="77" ht="12.75">
      <c r="I77" s="60"/>
    </row>
  </sheetData>
  <sheetProtection/>
  <mergeCells count="25">
    <mergeCell ref="E62:F62"/>
    <mergeCell ref="D35:E35"/>
    <mergeCell ref="D36:E36"/>
    <mergeCell ref="B28:G28"/>
    <mergeCell ref="B49:G49"/>
    <mergeCell ref="D31:E31"/>
    <mergeCell ref="D34:E34"/>
    <mergeCell ref="D30:E30"/>
    <mergeCell ref="B69:C69"/>
    <mergeCell ref="B7:D7"/>
    <mergeCell ref="D33:E33"/>
    <mergeCell ref="D14:E14"/>
    <mergeCell ref="D15:E15"/>
    <mergeCell ref="D17:E17"/>
    <mergeCell ref="B38:F38"/>
    <mergeCell ref="D18:E18"/>
    <mergeCell ref="D32:E32"/>
    <mergeCell ref="B59:G59"/>
    <mergeCell ref="D1:G1"/>
    <mergeCell ref="B20:D20"/>
    <mergeCell ref="D2:G2"/>
    <mergeCell ref="D12:E12"/>
    <mergeCell ref="B10:D10"/>
    <mergeCell ref="D16:E16"/>
    <mergeCell ref="D13:E13"/>
  </mergeCells>
  <printOptions/>
  <pageMargins left="0.5905511811023623" right="0" top="0" bottom="0" header="0" footer="0"/>
  <pageSetup horizontalDpi="600" verticalDpi="600" orientation="portrait" paperSize="9" r:id="rId1"/>
  <rowBreaks count="1" manualBreakCount="1">
    <brk id="48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K80"/>
  <sheetViews>
    <sheetView showGridLines="0" zoomScalePageLayoutView="0" workbookViewId="0" topLeftCell="A43">
      <selection activeCell="C79" sqref="C79"/>
    </sheetView>
  </sheetViews>
  <sheetFormatPr defaultColWidth="9.140625" defaultRowHeight="12.75" outlineLevelRow="1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421875" style="7" customWidth="1"/>
    <col min="7" max="7" width="11.140625" style="7" customWidth="1"/>
    <col min="8" max="8" width="10.7109375" style="7" bestFit="1" customWidth="1"/>
    <col min="9" max="9" width="11.8515625" style="7" bestFit="1" customWidth="1"/>
    <col min="10" max="11" width="9.28125" style="7" bestFit="1" customWidth="1"/>
    <col min="12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4" ht="12.75">
      <c r="B7" s="323" t="s">
        <v>34</v>
      </c>
      <c r="C7" s="323"/>
      <c r="D7" s="323"/>
    </row>
    <row r="8" spans="2:4" ht="12.75">
      <c r="B8" s="19" t="s">
        <v>283</v>
      </c>
      <c r="C8" s="19"/>
      <c r="D8" s="19"/>
    </row>
    <row r="9" ht="6.75" customHeight="1"/>
    <row r="10" spans="2:4" ht="12.75">
      <c r="B10" s="325" t="s">
        <v>35</v>
      </c>
      <c r="C10" s="325"/>
      <c r="D10" s="325"/>
    </row>
    <row r="11" ht="13.5" customHeight="1"/>
    <row r="12" spans="2:5" ht="23.25" customHeight="1">
      <c r="B12" s="10" t="s">
        <v>36</v>
      </c>
      <c r="C12" s="11" t="s">
        <v>37</v>
      </c>
      <c r="D12" s="326" t="s">
        <v>38</v>
      </c>
      <c r="E12" s="326"/>
    </row>
    <row r="13" spans="2:5" ht="12.75">
      <c r="B13" s="13">
        <v>1</v>
      </c>
      <c r="C13" s="9">
        <v>2</v>
      </c>
      <c r="D13" s="327">
        <v>3</v>
      </c>
      <c r="E13" s="327"/>
    </row>
    <row r="14" spans="2:5" ht="12.75" customHeight="1">
      <c r="B14" s="13">
        <v>1</v>
      </c>
      <c r="C14" s="9" t="s">
        <v>16</v>
      </c>
      <c r="D14" s="328">
        <f>D16</f>
        <v>72800</v>
      </c>
      <c r="E14" s="328"/>
    </row>
    <row r="15" spans="2:5" ht="12.75" customHeight="1">
      <c r="B15" s="13"/>
      <c r="C15" s="27" t="s">
        <v>39</v>
      </c>
      <c r="D15" s="330"/>
      <c r="E15" s="330"/>
    </row>
    <row r="16" spans="2:5" ht="12.75" customHeight="1">
      <c r="B16" s="13"/>
      <c r="C16" s="27" t="s">
        <v>40</v>
      </c>
      <c r="D16" s="330">
        <v>72800</v>
      </c>
      <c r="E16" s="330"/>
    </row>
    <row r="17" spans="2:5" ht="12.75" customHeight="1">
      <c r="B17" s="13"/>
      <c r="C17" s="41" t="s">
        <v>267</v>
      </c>
      <c r="D17" s="338"/>
      <c r="E17" s="338"/>
    </row>
    <row r="18" spans="2:5" ht="12.75" customHeight="1">
      <c r="B18" s="13"/>
      <c r="C18" s="41"/>
      <c r="D18" s="346"/>
      <c r="E18" s="346"/>
    </row>
    <row r="20" spans="2:4" ht="12.75" hidden="1" outlineLevel="1">
      <c r="B20" s="325" t="s">
        <v>41</v>
      </c>
      <c r="C20" s="325"/>
      <c r="D20" s="325"/>
    </row>
    <row r="21" ht="12.75" hidden="1" outlineLevel="1"/>
    <row r="22" spans="2:7" ht="57" customHeight="1" hidden="1" outlineLevel="1">
      <c r="B22" s="10" t="s">
        <v>36</v>
      </c>
      <c r="C22" s="35" t="s">
        <v>37</v>
      </c>
      <c r="D22" s="10" t="s">
        <v>42</v>
      </c>
      <c r="E22" s="10" t="s">
        <v>43</v>
      </c>
      <c r="F22" s="10" t="s">
        <v>44</v>
      </c>
      <c r="G22" s="11" t="s">
        <v>69</v>
      </c>
    </row>
    <row r="23" spans="2:7" ht="12.75" hidden="1" outlineLevel="1">
      <c r="B23" s="9">
        <v>1</v>
      </c>
      <c r="C23" s="30">
        <v>2</v>
      </c>
      <c r="D23" s="9">
        <v>3</v>
      </c>
      <c r="E23" s="32">
        <v>4</v>
      </c>
      <c r="F23" s="11">
        <v>5</v>
      </c>
      <c r="G23" s="32">
        <v>6</v>
      </c>
    </row>
    <row r="24" spans="2:7" ht="13.5" customHeight="1" hidden="1" outlineLevel="1">
      <c r="B24" s="13">
        <v>1</v>
      </c>
      <c r="C24" s="27" t="s">
        <v>82</v>
      </c>
      <c r="D24" s="9"/>
      <c r="E24" s="20"/>
      <c r="F24" s="10"/>
      <c r="G24" s="20">
        <f>G25</f>
        <v>0</v>
      </c>
    </row>
    <row r="25" spans="2:7" ht="11.25" customHeight="1" hidden="1" outlineLevel="1">
      <c r="B25" s="13"/>
      <c r="C25" s="27" t="s">
        <v>83</v>
      </c>
      <c r="D25" s="9">
        <v>3</v>
      </c>
      <c r="E25" s="32">
        <v>5</v>
      </c>
      <c r="F25" s="9">
        <v>150</v>
      </c>
      <c r="G25" s="20"/>
    </row>
    <row r="26" spans="2:7" s="66" customFormat="1" ht="12.75" customHeight="1" hidden="1" outlineLevel="1">
      <c r="B26" s="64"/>
      <c r="C26" s="36" t="s">
        <v>1</v>
      </c>
      <c r="D26" s="24"/>
      <c r="E26" s="58"/>
      <c r="F26" s="65"/>
      <c r="G26" s="58">
        <f>G24</f>
        <v>0</v>
      </c>
    </row>
    <row r="27" spans="2:4" ht="12.75" collapsed="1">
      <c r="B27" s="12"/>
      <c r="C27" s="12"/>
      <c r="D27" s="12"/>
    </row>
    <row r="28" spans="2:7" ht="12.75" customHeight="1">
      <c r="B28" s="334" t="s">
        <v>73</v>
      </c>
      <c r="C28" s="334"/>
      <c r="D28" s="334"/>
      <c r="E28" s="334"/>
      <c r="F28" s="334"/>
      <c r="G28" s="334"/>
    </row>
    <row r="29" spans="2:4" ht="13.5" customHeight="1">
      <c r="B29" s="12"/>
      <c r="C29" s="12"/>
      <c r="D29" s="12"/>
    </row>
    <row r="30" spans="2:5" ht="21.75" customHeight="1">
      <c r="B30" s="10" t="s">
        <v>36</v>
      </c>
      <c r="C30" s="11" t="s">
        <v>37</v>
      </c>
      <c r="D30" s="326" t="s">
        <v>38</v>
      </c>
      <c r="E30" s="326"/>
    </row>
    <row r="31" spans="2:5" ht="12.75">
      <c r="B31" s="11">
        <v>1</v>
      </c>
      <c r="C31" s="11">
        <v>2</v>
      </c>
      <c r="D31" s="326">
        <v>3</v>
      </c>
      <c r="E31" s="326"/>
    </row>
    <row r="32" spans="2:6" ht="18" customHeight="1">
      <c r="B32" s="13">
        <v>1</v>
      </c>
      <c r="C32" s="27" t="s">
        <v>45</v>
      </c>
      <c r="D32" s="328">
        <f>D34</f>
        <v>22000</v>
      </c>
      <c r="E32" s="328"/>
      <c r="F32" s="19"/>
    </row>
    <row r="33" spans="2:6" ht="12.75" customHeight="1">
      <c r="B33" s="13"/>
      <c r="C33" s="31" t="s">
        <v>46</v>
      </c>
      <c r="D33" s="347"/>
      <c r="E33" s="347"/>
      <c r="F33" s="19"/>
    </row>
    <row r="34" spans="2:6" ht="12.75" customHeight="1">
      <c r="B34" s="13"/>
      <c r="C34" s="31" t="s">
        <v>49</v>
      </c>
      <c r="D34" s="330">
        <v>22000</v>
      </c>
      <c r="E34" s="330"/>
      <c r="F34" s="19"/>
    </row>
    <row r="35" spans="2:6" ht="12.75" customHeight="1" hidden="1">
      <c r="B35" s="13"/>
      <c r="C35" s="27" t="s">
        <v>47</v>
      </c>
      <c r="D35" s="327">
        <v>24905</v>
      </c>
      <c r="E35" s="327"/>
      <c r="F35" s="19"/>
    </row>
    <row r="36" spans="2:5" ht="12.75" customHeight="1" hidden="1">
      <c r="B36" s="13"/>
      <c r="C36" s="27" t="s">
        <v>48</v>
      </c>
      <c r="D36" s="327">
        <v>217722</v>
      </c>
      <c r="E36" s="327"/>
    </row>
    <row r="37" spans="2:4" ht="12.75">
      <c r="B37" s="14"/>
      <c r="C37" s="15"/>
      <c r="D37" s="8"/>
    </row>
    <row r="38" spans="2:6" ht="12.75">
      <c r="B38" s="325" t="s">
        <v>50</v>
      </c>
      <c r="C38" s="325"/>
      <c r="D38" s="325"/>
      <c r="E38" s="325"/>
      <c r="F38" s="325"/>
    </row>
    <row r="40" spans="2:7" ht="49.5" customHeight="1">
      <c r="B40" s="10" t="s">
        <v>36</v>
      </c>
      <c r="C40" s="35" t="s">
        <v>37</v>
      </c>
      <c r="D40" s="11" t="s">
        <v>67</v>
      </c>
      <c r="E40" s="20" t="s">
        <v>71</v>
      </c>
      <c r="F40" s="11" t="s">
        <v>68</v>
      </c>
      <c r="G40" s="10" t="s">
        <v>70</v>
      </c>
    </row>
    <row r="41" spans="2:7" ht="13.5" customHeight="1">
      <c r="B41" s="9">
        <v>1</v>
      </c>
      <c r="C41" s="30">
        <v>2</v>
      </c>
      <c r="D41" s="9">
        <v>3</v>
      </c>
      <c r="E41" s="20"/>
      <c r="F41" s="32">
        <v>4</v>
      </c>
      <c r="G41" s="32">
        <v>5</v>
      </c>
    </row>
    <row r="42" spans="2:7" ht="45" customHeight="1">
      <c r="B42" s="69">
        <v>1</v>
      </c>
      <c r="C42" s="70" t="s">
        <v>51</v>
      </c>
      <c r="D42" s="71"/>
      <c r="E42" s="20"/>
      <c r="F42" s="71"/>
      <c r="G42" s="71"/>
    </row>
    <row r="43" spans="2:7" ht="12.75" customHeight="1">
      <c r="B43" s="20"/>
      <c r="C43" s="37" t="s">
        <v>65</v>
      </c>
      <c r="D43" s="32">
        <v>466</v>
      </c>
      <c r="E43" s="32">
        <v>104.7</v>
      </c>
      <c r="F43" s="32">
        <v>12</v>
      </c>
      <c r="G43" s="32"/>
    </row>
    <row r="44" spans="2:11" ht="12.75" customHeight="1" hidden="1">
      <c r="B44" s="20"/>
      <c r="C44" s="37" t="s">
        <v>66</v>
      </c>
      <c r="D44" s="32">
        <v>0.56</v>
      </c>
      <c r="E44" s="32">
        <v>104.7</v>
      </c>
      <c r="F44" s="32">
        <v>11292</v>
      </c>
      <c r="G44" s="32"/>
      <c r="H44" s="7">
        <f>D44*F44*E44/100</f>
        <v>6620.725440000001</v>
      </c>
      <c r="J44" s="7">
        <f>G42-G43</f>
        <v>0</v>
      </c>
      <c r="K44" s="7">
        <f>J44/(D44*E44/100)</f>
        <v>0</v>
      </c>
    </row>
    <row r="45" spans="2:7" ht="23.25" customHeight="1">
      <c r="B45" s="69">
        <v>2</v>
      </c>
      <c r="C45" s="70" t="s">
        <v>52</v>
      </c>
      <c r="D45" s="71">
        <v>840</v>
      </c>
      <c r="E45" s="71">
        <v>104.7</v>
      </c>
      <c r="F45" s="71">
        <v>12</v>
      </c>
      <c r="G45" s="71"/>
    </row>
    <row r="46" spans="2:7" ht="12.75">
      <c r="B46" s="20">
        <v>3</v>
      </c>
      <c r="C46" s="37"/>
      <c r="D46" s="32"/>
      <c r="E46" s="32"/>
      <c r="F46" s="32"/>
      <c r="G46" s="32"/>
    </row>
    <row r="47" spans="2:7" ht="12.75">
      <c r="B47" s="21"/>
      <c r="C47" s="42" t="s">
        <v>1</v>
      </c>
      <c r="D47" s="33"/>
      <c r="E47" s="20"/>
      <c r="F47" s="32"/>
      <c r="G47" s="33">
        <f>G42+G45</f>
        <v>0</v>
      </c>
    </row>
    <row r="49" spans="2:7" ht="12.75">
      <c r="B49" s="325" t="s">
        <v>53</v>
      </c>
      <c r="C49" s="325"/>
      <c r="D49" s="325"/>
      <c r="E49" s="325"/>
      <c r="F49" s="325"/>
      <c r="G49" s="325"/>
    </row>
    <row r="50" ht="12.75" customHeight="1"/>
    <row r="51" spans="2:7" ht="47.25" customHeight="1">
      <c r="B51" s="10" t="s">
        <v>36</v>
      </c>
      <c r="C51" s="35" t="s">
        <v>37</v>
      </c>
      <c r="D51" s="11" t="s">
        <v>54</v>
      </c>
      <c r="E51" s="49" t="s">
        <v>71</v>
      </c>
      <c r="F51" s="11" t="s">
        <v>55</v>
      </c>
      <c r="G51" s="11" t="s">
        <v>72</v>
      </c>
    </row>
    <row r="52" spans="2:7" s="47" customFormat="1" ht="17.25" customHeight="1">
      <c r="B52" s="45">
        <v>1</v>
      </c>
      <c r="C52" s="44">
        <v>2</v>
      </c>
      <c r="D52" s="45">
        <v>3</v>
      </c>
      <c r="E52" s="46">
        <v>4</v>
      </c>
      <c r="F52" s="46">
        <v>5</v>
      </c>
      <c r="G52" s="46">
        <v>6</v>
      </c>
    </row>
    <row r="53" spans="2:7" ht="82.5" customHeight="1">
      <c r="B53" s="13">
        <v>1</v>
      </c>
      <c r="C53" s="48" t="s">
        <v>62</v>
      </c>
      <c r="D53" s="50">
        <f>'шк мес21'!D53</f>
        <v>9.9222</v>
      </c>
      <c r="E53" s="51">
        <v>1</v>
      </c>
      <c r="F53" s="50">
        <v>11231</v>
      </c>
      <c r="G53" s="198">
        <v>289390</v>
      </c>
    </row>
    <row r="54" spans="2:7" ht="12.75">
      <c r="B54" s="13">
        <v>2</v>
      </c>
      <c r="C54" s="61" t="s">
        <v>225</v>
      </c>
      <c r="D54" s="50">
        <v>7.5568</v>
      </c>
      <c r="E54" s="46">
        <v>1</v>
      </c>
      <c r="F54" s="46">
        <v>31505</v>
      </c>
      <c r="G54" s="197">
        <v>471890</v>
      </c>
    </row>
    <row r="55" spans="2:7" ht="27.75" customHeight="1">
      <c r="B55" s="40">
        <v>3</v>
      </c>
      <c r="C55" s="29" t="s">
        <v>59</v>
      </c>
      <c r="D55" s="52">
        <v>24.26</v>
      </c>
      <c r="E55" s="46">
        <v>104</v>
      </c>
      <c r="F55" s="46">
        <v>1720</v>
      </c>
      <c r="G55" s="46"/>
    </row>
    <row r="56" spans="2:7" ht="12.75" customHeight="1">
      <c r="B56" s="40">
        <v>4</v>
      </c>
      <c r="C56" s="43" t="s">
        <v>27</v>
      </c>
      <c r="D56" s="52">
        <v>100</v>
      </c>
      <c r="E56" s="46">
        <v>1</v>
      </c>
      <c r="F56" s="46">
        <v>0</v>
      </c>
      <c r="G56" s="46"/>
    </row>
    <row r="57" spans="2:7" ht="12.75">
      <c r="B57" s="13"/>
      <c r="C57" s="42" t="s">
        <v>1</v>
      </c>
      <c r="D57" s="53"/>
      <c r="E57" s="46"/>
      <c r="F57" s="46"/>
      <c r="G57" s="67">
        <f>G54+G53</f>
        <v>761280</v>
      </c>
    </row>
    <row r="59" spans="2:6" ht="25.5" customHeight="1" hidden="1" outlineLevel="1">
      <c r="B59" s="334" t="s">
        <v>61</v>
      </c>
      <c r="C59" s="334"/>
      <c r="D59" s="334"/>
      <c r="E59" s="334"/>
      <c r="F59" s="334"/>
    </row>
    <row r="60" spans="2:4" ht="12.75" hidden="1" outlineLevel="1">
      <c r="B60" s="12"/>
      <c r="C60" s="12"/>
      <c r="D60" s="12"/>
    </row>
    <row r="61" spans="2:4" ht="36" customHeight="1" hidden="1" outlineLevel="1">
      <c r="B61" s="10" t="s">
        <v>36</v>
      </c>
      <c r="C61" s="11" t="s">
        <v>37</v>
      </c>
      <c r="D61" s="11" t="s">
        <v>38</v>
      </c>
    </row>
    <row r="62" spans="2:4" ht="12.75" hidden="1" outlineLevel="1">
      <c r="B62" s="9">
        <v>1</v>
      </c>
      <c r="C62" s="9">
        <v>2</v>
      </c>
      <c r="D62" s="9">
        <v>3</v>
      </c>
    </row>
    <row r="63" spans="2:4" ht="12.75" hidden="1" outlineLevel="1">
      <c r="B63" s="13">
        <v>1</v>
      </c>
      <c r="C63" s="27" t="s">
        <v>86</v>
      </c>
      <c r="D63" s="68"/>
    </row>
    <row r="64" spans="2:4" ht="12.75" hidden="1" outlineLevel="1">
      <c r="B64" s="13">
        <v>2</v>
      </c>
      <c r="C64" s="27" t="s">
        <v>84</v>
      </c>
      <c r="D64" s="68"/>
    </row>
    <row r="65" spans="2:4" ht="12.75" hidden="1" outlineLevel="1">
      <c r="B65" s="13">
        <v>3</v>
      </c>
      <c r="C65" s="27" t="s">
        <v>85</v>
      </c>
      <c r="D65" s="68"/>
    </row>
    <row r="66" spans="2:4" ht="12.75" hidden="1" outlineLevel="1">
      <c r="B66" s="13">
        <v>4</v>
      </c>
      <c r="C66" s="27" t="s">
        <v>87</v>
      </c>
      <c r="D66" s="68"/>
    </row>
    <row r="67" spans="2:4" ht="12.75" hidden="1" outlineLevel="1">
      <c r="B67" s="13"/>
      <c r="C67" s="27"/>
      <c r="D67" s="39"/>
    </row>
    <row r="68" spans="2:4" ht="12.75" hidden="1" outlineLevel="1">
      <c r="B68" s="13"/>
      <c r="C68" s="27"/>
      <c r="D68" s="39"/>
    </row>
    <row r="69" spans="2:9" ht="12.75" customHeight="1" hidden="1" outlineLevel="1">
      <c r="B69" s="13"/>
      <c r="C69" s="36" t="s">
        <v>1</v>
      </c>
      <c r="D69" s="38">
        <f>SUM(D63:D68)</f>
        <v>0</v>
      </c>
      <c r="H69" s="7">
        <v>202436</v>
      </c>
      <c r="I69" s="60">
        <f>H69-D69</f>
        <v>202436</v>
      </c>
    </row>
    <row r="70" spans="2:4" ht="12.75" collapsed="1">
      <c r="B70" s="14"/>
      <c r="C70" s="15"/>
      <c r="D70" s="8"/>
    </row>
    <row r="71" spans="2:4" ht="12.75">
      <c r="B71" s="14"/>
      <c r="C71" s="15"/>
      <c r="D71" s="8"/>
    </row>
    <row r="72" spans="2:4" ht="12.75">
      <c r="B72" s="337" t="s">
        <v>136</v>
      </c>
      <c r="C72" s="337"/>
      <c r="D72" s="62">
        <f>G57+D32+D14</f>
        <v>856080</v>
      </c>
    </row>
    <row r="73" spans="2:4" ht="12.75">
      <c r="B73" s="14"/>
      <c r="C73" s="15"/>
      <c r="D73" s="8"/>
    </row>
    <row r="74" spans="2:4" ht="12.75">
      <c r="B74" s="7" t="s">
        <v>58</v>
      </c>
      <c r="D74" s="7" t="s">
        <v>0</v>
      </c>
    </row>
    <row r="76" spans="2:4" ht="12.75">
      <c r="B76" s="7" t="s">
        <v>268</v>
      </c>
      <c r="D76" s="7" t="s">
        <v>269</v>
      </c>
    </row>
    <row r="79" ht="12.75">
      <c r="I79" s="60"/>
    </row>
    <row r="80" ht="12.75">
      <c r="I80" s="60"/>
    </row>
  </sheetData>
  <sheetProtection/>
  <mergeCells count="24">
    <mergeCell ref="B20:D20"/>
    <mergeCell ref="B7:D7"/>
    <mergeCell ref="B10:D10"/>
    <mergeCell ref="D12:E12"/>
    <mergeCell ref="D13:E13"/>
    <mergeCell ref="D2:G2"/>
    <mergeCell ref="D18:E18"/>
    <mergeCell ref="D1:G1"/>
    <mergeCell ref="B28:G28"/>
    <mergeCell ref="D30:E30"/>
    <mergeCell ref="D31:E31"/>
    <mergeCell ref="D32:E32"/>
    <mergeCell ref="D33:E33"/>
    <mergeCell ref="D14:E14"/>
    <mergeCell ref="D15:E15"/>
    <mergeCell ref="D16:E16"/>
    <mergeCell ref="D17:E17"/>
    <mergeCell ref="B72:C72"/>
    <mergeCell ref="D34:E34"/>
    <mergeCell ref="D35:E35"/>
    <mergeCell ref="D36:E36"/>
    <mergeCell ref="B38:F38"/>
    <mergeCell ref="B49:G49"/>
    <mergeCell ref="B59:F5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  <rowBreaks count="1" manualBreakCount="1">
    <brk id="4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1">
      <selection activeCell="G14" sqref="G1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4" ht="12.75">
      <c r="B7" s="323" t="s">
        <v>34</v>
      </c>
      <c r="C7" s="323"/>
      <c r="D7" s="323"/>
    </row>
    <row r="8" spans="2:4" ht="20.25" customHeight="1">
      <c r="B8" s="19" t="s">
        <v>329</v>
      </c>
      <c r="C8" s="19"/>
      <c r="D8" s="19"/>
    </row>
    <row r="9" ht="6.75" customHeight="1"/>
    <row r="10" spans="2:4" ht="12.75">
      <c r="B10" s="325" t="s">
        <v>166</v>
      </c>
      <c r="C10" s="325"/>
      <c r="D10" s="325"/>
    </row>
    <row r="11" ht="13.5" customHeight="1"/>
    <row r="12" spans="2:5" ht="23.25" customHeight="1">
      <c r="B12" s="10" t="s">
        <v>36</v>
      </c>
      <c r="C12" s="11" t="s">
        <v>37</v>
      </c>
      <c r="D12" s="326" t="s">
        <v>38</v>
      </c>
      <c r="E12" s="326"/>
    </row>
    <row r="13" spans="2:5" ht="12.75">
      <c r="B13" s="13">
        <v>1</v>
      </c>
      <c r="C13" s="9">
        <v>2</v>
      </c>
      <c r="D13" s="327">
        <v>3</v>
      </c>
      <c r="E13" s="327"/>
    </row>
    <row r="14" spans="2:10" ht="12.75" customHeight="1">
      <c r="B14" s="13">
        <v>1</v>
      </c>
      <c r="C14" s="9" t="s">
        <v>16</v>
      </c>
      <c r="D14" s="328">
        <f>D17</f>
        <v>0</v>
      </c>
      <c r="E14" s="328"/>
      <c r="J14" s="60"/>
    </row>
    <row r="15" spans="2:5" ht="12.75" customHeight="1">
      <c r="B15" s="13"/>
      <c r="C15" s="27" t="s">
        <v>39</v>
      </c>
      <c r="D15" s="330"/>
      <c r="E15" s="330"/>
    </row>
    <row r="16" spans="2:5" ht="12.75" customHeight="1">
      <c r="B16" s="13"/>
      <c r="C16" s="27" t="s">
        <v>40</v>
      </c>
      <c r="D16" s="348"/>
      <c r="E16" s="348"/>
    </row>
    <row r="17" spans="2:10" ht="12.75" customHeight="1">
      <c r="B17" s="13"/>
      <c r="C17" s="41" t="s">
        <v>182</v>
      </c>
      <c r="D17" s="331"/>
      <c r="E17" s="331"/>
      <c r="J17" s="60"/>
    </row>
    <row r="18" spans="2:5" ht="12.75" customHeight="1">
      <c r="B18" s="13"/>
      <c r="C18" s="41"/>
      <c r="D18" s="340"/>
      <c r="E18" s="340"/>
    </row>
    <row r="21" spans="2:4" ht="12.75">
      <c r="B21" s="12"/>
      <c r="C21" s="12"/>
      <c r="D21" s="12"/>
    </row>
    <row r="22" spans="2:7" ht="12.75" customHeight="1">
      <c r="B22" s="334" t="s">
        <v>168</v>
      </c>
      <c r="C22" s="334"/>
      <c r="D22" s="334"/>
      <c r="E22" s="334"/>
      <c r="F22" s="334"/>
      <c r="G22" s="334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26" t="s">
        <v>38</v>
      </c>
      <c r="E24" s="326"/>
    </row>
    <row r="25" spans="2:5" ht="12.75">
      <c r="B25" s="11">
        <v>1</v>
      </c>
      <c r="C25" s="11">
        <v>2</v>
      </c>
      <c r="D25" s="326">
        <v>3</v>
      </c>
      <c r="E25" s="326"/>
    </row>
    <row r="26" spans="2:6" ht="18" customHeight="1">
      <c r="B26" s="13">
        <v>1</v>
      </c>
      <c r="C26" s="27" t="s">
        <v>45</v>
      </c>
      <c r="D26" s="328">
        <f>D28</f>
        <v>0</v>
      </c>
      <c r="E26" s="328"/>
      <c r="F26" s="19"/>
    </row>
    <row r="27" spans="2:6" ht="12.75" customHeight="1">
      <c r="B27" s="13"/>
      <c r="C27" s="31" t="s">
        <v>46</v>
      </c>
      <c r="D27" s="344"/>
      <c r="E27" s="344"/>
      <c r="F27" s="19"/>
    </row>
    <row r="28" spans="2:6" ht="12.75" customHeight="1">
      <c r="B28" s="13"/>
      <c r="C28" s="41" t="s">
        <v>182</v>
      </c>
      <c r="D28" s="348"/>
      <c r="E28" s="348"/>
      <c r="F28" s="19"/>
    </row>
    <row r="29" spans="2:6" ht="12.75" customHeight="1" hidden="1">
      <c r="B29" s="13"/>
      <c r="C29" s="27" t="s">
        <v>47</v>
      </c>
      <c r="D29" s="327">
        <v>24905</v>
      </c>
      <c r="E29" s="327"/>
      <c r="F29" s="19"/>
    </row>
    <row r="30" spans="2:5" ht="12.75" customHeight="1" hidden="1">
      <c r="B30" s="13"/>
      <c r="C30" s="27" t="s">
        <v>48</v>
      </c>
      <c r="D30" s="327">
        <v>217722</v>
      </c>
      <c r="E30" s="327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334" t="s">
        <v>183</v>
      </c>
      <c r="C34" s="334"/>
      <c r="D34" s="334"/>
      <c r="E34" s="334"/>
      <c r="F34" s="334"/>
      <c r="G34" s="334"/>
    </row>
    <row r="35" spans="2:4" ht="12.75">
      <c r="B35" s="12"/>
      <c r="C35" s="12"/>
      <c r="D35" s="12"/>
    </row>
    <row r="36" spans="2:4" ht="35.25" customHeight="1">
      <c r="B36" s="10" t="s">
        <v>36</v>
      </c>
      <c r="C36" s="11" t="s">
        <v>37</v>
      </c>
      <c r="D36" s="11" t="s">
        <v>38</v>
      </c>
    </row>
    <row r="37" spans="2:6" ht="12.75">
      <c r="B37" s="9">
        <v>1</v>
      </c>
      <c r="C37" s="9">
        <v>2</v>
      </c>
      <c r="D37" s="9">
        <v>4</v>
      </c>
      <c r="E37" s="335"/>
      <c r="F37" s="323"/>
    </row>
    <row r="38" spans="2:8" ht="12.75" customHeight="1">
      <c r="B38" s="72">
        <v>1</v>
      </c>
      <c r="C38" s="73" t="s">
        <v>88</v>
      </c>
      <c r="D38" s="74">
        <f>D39</f>
        <v>81150.7</v>
      </c>
      <c r="H38" s="60"/>
    </row>
    <row r="39" spans="2:8" ht="12.75" customHeight="1">
      <c r="B39" s="72"/>
      <c r="C39" s="31" t="s">
        <v>89</v>
      </c>
      <c r="D39" s="175">
        <v>81150.7</v>
      </c>
      <c r="H39" s="60"/>
    </row>
    <row r="40" spans="2:10" ht="12.75" customHeight="1">
      <c r="B40" s="13"/>
      <c r="C40" s="36" t="s">
        <v>1</v>
      </c>
      <c r="D40" s="38">
        <f>D38</f>
        <v>81150.7</v>
      </c>
      <c r="I40" s="60"/>
      <c r="J40" s="60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337" t="s">
        <v>319</v>
      </c>
      <c r="C45" s="337"/>
      <c r="D45" s="62">
        <f>D40+D26+D14</f>
        <v>81150.7</v>
      </c>
    </row>
    <row r="46" spans="2:9" ht="12.75">
      <c r="B46" s="14"/>
      <c r="C46" s="15"/>
      <c r="D46" s="8"/>
      <c r="I46" s="60"/>
    </row>
    <row r="47" spans="2:4" ht="12.75">
      <c r="B47" s="7" t="s">
        <v>58</v>
      </c>
      <c r="D47" s="7" t="s">
        <v>0</v>
      </c>
    </row>
    <row r="49" spans="2:4" ht="12.75">
      <c r="B49" s="7" t="s">
        <v>268</v>
      </c>
      <c r="D49" s="7" t="s">
        <v>269</v>
      </c>
    </row>
    <row r="52" ht="12.75">
      <c r="I52" s="60"/>
    </row>
    <row r="53" ht="12.75">
      <c r="I53" s="60"/>
    </row>
  </sheetData>
  <sheetProtection/>
  <mergeCells count="22">
    <mergeCell ref="B45:C45"/>
    <mergeCell ref="B34:G34"/>
    <mergeCell ref="E37:F37"/>
    <mergeCell ref="D29:E29"/>
    <mergeCell ref="D30:E30"/>
    <mergeCell ref="B22:G22"/>
    <mergeCell ref="D24:E24"/>
    <mergeCell ref="D25:E25"/>
    <mergeCell ref="D26:E26"/>
    <mergeCell ref="D27:E27"/>
    <mergeCell ref="D28:E28"/>
    <mergeCell ref="D14:E14"/>
    <mergeCell ref="D15:E15"/>
    <mergeCell ref="D16:E16"/>
    <mergeCell ref="D17:E17"/>
    <mergeCell ref="D18:E18"/>
    <mergeCell ref="D1:G1"/>
    <mergeCell ref="D2:G2"/>
    <mergeCell ref="B7:D7"/>
    <mergeCell ref="B10:D10"/>
    <mergeCell ref="D12:E12"/>
    <mergeCell ref="D13:E13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J53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0.2890625" style="7" customWidth="1"/>
    <col min="2" max="2" width="4.7109375" style="7" customWidth="1"/>
    <col min="3" max="3" width="46.140625" style="7" customWidth="1"/>
    <col min="4" max="4" width="12.8515625" style="7" customWidth="1"/>
    <col min="5" max="5" width="8.7109375" style="7" customWidth="1"/>
    <col min="6" max="6" width="8.8515625" style="7" customWidth="1"/>
    <col min="7" max="7" width="11.140625" style="7" customWidth="1"/>
    <col min="8" max="8" width="11.7109375" style="7" bestFit="1" customWidth="1"/>
    <col min="9" max="9" width="11.8515625" style="7" bestFit="1" customWidth="1"/>
    <col min="10" max="10" width="10.7109375" style="7" bestFit="1" customWidth="1"/>
    <col min="11" max="16384" width="9.140625" style="7" customWidth="1"/>
  </cols>
  <sheetData>
    <row r="1" spans="4:7" ht="12.75">
      <c r="D1" s="323" t="s">
        <v>79</v>
      </c>
      <c r="E1" s="323"/>
      <c r="F1" s="323"/>
      <c r="G1" s="323"/>
    </row>
    <row r="2" spans="4:7" ht="39" customHeight="1">
      <c r="D2" s="324" t="s">
        <v>276</v>
      </c>
      <c r="E2" s="324"/>
      <c r="F2" s="324"/>
      <c r="G2" s="324"/>
    </row>
    <row r="3" spans="4:5" ht="27" customHeight="1">
      <c r="D3" s="153"/>
      <c r="E3" s="7" t="s">
        <v>277</v>
      </c>
    </row>
    <row r="6" ht="5.25" customHeight="1"/>
    <row r="7" spans="2:4" ht="12.75">
      <c r="B7" s="323" t="s">
        <v>34</v>
      </c>
      <c r="C7" s="323"/>
      <c r="D7" s="323"/>
    </row>
    <row r="8" spans="2:4" ht="20.25" customHeight="1">
      <c r="B8" s="19" t="s">
        <v>333</v>
      </c>
      <c r="C8" s="19"/>
      <c r="D8" s="19"/>
    </row>
    <row r="9" ht="6.75" customHeight="1"/>
    <row r="10" spans="2:4" ht="12.75">
      <c r="B10" s="325" t="s">
        <v>166</v>
      </c>
      <c r="C10" s="325"/>
      <c r="D10" s="325"/>
    </row>
    <row r="11" ht="13.5" customHeight="1"/>
    <row r="12" spans="2:5" ht="23.25" customHeight="1">
      <c r="B12" s="10" t="s">
        <v>36</v>
      </c>
      <c r="C12" s="11" t="s">
        <v>37</v>
      </c>
      <c r="D12" s="326" t="s">
        <v>38</v>
      </c>
      <c r="E12" s="326"/>
    </row>
    <row r="13" spans="2:5" ht="12.75">
      <c r="B13" s="13">
        <v>1</v>
      </c>
      <c r="C13" s="9">
        <v>2</v>
      </c>
      <c r="D13" s="327">
        <v>3</v>
      </c>
      <c r="E13" s="327"/>
    </row>
    <row r="14" spans="2:10" ht="12.75" customHeight="1">
      <c r="B14" s="13">
        <v>1</v>
      </c>
      <c r="C14" s="9" t="s">
        <v>16</v>
      </c>
      <c r="D14" s="328">
        <f>D17</f>
        <v>0</v>
      </c>
      <c r="E14" s="328"/>
      <c r="J14" s="60"/>
    </row>
    <row r="15" spans="2:5" ht="12.75" customHeight="1">
      <c r="B15" s="13"/>
      <c r="C15" s="27" t="s">
        <v>39</v>
      </c>
      <c r="D15" s="330"/>
      <c r="E15" s="330"/>
    </row>
    <row r="16" spans="2:5" ht="12.75" customHeight="1">
      <c r="B16" s="13"/>
      <c r="C16" s="27" t="s">
        <v>40</v>
      </c>
      <c r="D16" s="330"/>
      <c r="E16" s="330"/>
    </row>
    <row r="17" spans="2:10" ht="12.75" customHeight="1">
      <c r="B17" s="13"/>
      <c r="C17" s="41" t="s">
        <v>182</v>
      </c>
      <c r="D17" s="338"/>
      <c r="E17" s="338"/>
      <c r="J17" s="60"/>
    </row>
    <row r="18" spans="2:5" ht="12.75" customHeight="1">
      <c r="B18" s="13"/>
      <c r="C18" s="41"/>
      <c r="D18" s="340"/>
      <c r="E18" s="340"/>
    </row>
    <row r="21" spans="2:4" ht="12.75">
      <c r="B21" s="12"/>
      <c r="C21" s="12"/>
      <c r="D21" s="12"/>
    </row>
    <row r="22" spans="2:7" ht="12.75" customHeight="1">
      <c r="B22" s="334" t="s">
        <v>168</v>
      </c>
      <c r="C22" s="334"/>
      <c r="D22" s="334"/>
      <c r="E22" s="334"/>
      <c r="F22" s="334"/>
      <c r="G22" s="334"/>
    </row>
    <row r="23" spans="2:4" ht="25.5" customHeight="1">
      <c r="B23" s="12"/>
      <c r="C23" s="12"/>
      <c r="D23" s="12"/>
    </row>
    <row r="24" spans="2:5" ht="21.75" customHeight="1">
      <c r="B24" s="10" t="s">
        <v>36</v>
      </c>
      <c r="C24" s="11" t="s">
        <v>37</v>
      </c>
      <c r="D24" s="326" t="s">
        <v>38</v>
      </c>
      <c r="E24" s="326"/>
    </row>
    <row r="25" spans="2:5" ht="12.75">
      <c r="B25" s="11">
        <v>1</v>
      </c>
      <c r="C25" s="11">
        <v>2</v>
      </c>
      <c r="D25" s="326">
        <v>3</v>
      </c>
      <c r="E25" s="326"/>
    </row>
    <row r="26" spans="2:6" ht="18" customHeight="1">
      <c r="B26" s="13">
        <v>1</v>
      </c>
      <c r="C26" s="27" t="s">
        <v>45</v>
      </c>
      <c r="D26" s="328">
        <f>D28</f>
        <v>0</v>
      </c>
      <c r="E26" s="328"/>
      <c r="F26" s="19"/>
    </row>
    <row r="27" spans="2:6" ht="12.75" customHeight="1">
      <c r="B27" s="13"/>
      <c r="C27" s="31" t="s">
        <v>46</v>
      </c>
      <c r="D27" s="329"/>
      <c r="E27" s="329"/>
      <c r="F27" s="19"/>
    </row>
    <row r="28" spans="2:6" ht="12.75" customHeight="1">
      <c r="B28" s="13"/>
      <c r="C28" s="41" t="s">
        <v>182</v>
      </c>
      <c r="D28" s="349"/>
      <c r="E28" s="349"/>
      <c r="F28" s="19"/>
    </row>
    <row r="29" spans="2:6" ht="12.75" customHeight="1" hidden="1">
      <c r="B29" s="13"/>
      <c r="C29" s="27" t="s">
        <v>47</v>
      </c>
      <c r="D29" s="327">
        <v>24905</v>
      </c>
      <c r="E29" s="327"/>
      <c r="F29" s="19"/>
    </row>
    <row r="30" spans="2:5" ht="12.75" customHeight="1" hidden="1">
      <c r="B30" s="13"/>
      <c r="C30" s="27" t="s">
        <v>48</v>
      </c>
      <c r="D30" s="327">
        <v>217722</v>
      </c>
      <c r="E30" s="327"/>
    </row>
    <row r="31" spans="2:4" ht="12.75">
      <c r="B31" s="14"/>
      <c r="C31" s="15"/>
      <c r="D31" s="8"/>
    </row>
    <row r="32" spans="2:4" ht="12.75">
      <c r="B32" s="14"/>
      <c r="C32" s="15"/>
      <c r="D32" s="8"/>
    </row>
    <row r="33" spans="2:4" ht="12.75">
      <c r="B33" s="14"/>
      <c r="C33" s="15"/>
      <c r="D33" s="8"/>
    </row>
    <row r="34" spans="2:7" ht="12.75" customHeight="1">
      <c r="B34" s="334" t="s">
        <v>183</v>
      </c>
      <c r="C34" s="334"/>
      <c r="D34" s="334"/>
      <c r="E34" s="334"/>
      <c r="F34" s="334"/>
      <c r="G34" s="334"/>
    </row>
    <row r="35" spans="2:4" ht="12.75">
      <c r="B35" s="12"/>
      <c r="C35" s="12"/>
      <c r="D35" s="12"/>
    </row>
    <row r="36" spans="2:4" ht="35.25" customHeight="1">
      <c r="B36" s="10" t="s">
        <v>36</v>
      </c>
      <c r="C36" s="11" t="s">
        <v>37</v>
      </c>
      <c r="D36" s="11" t="s">
        <v>38</v>
      </c>
    </row>
    <row r="37" spans="2:6" ht="12.75">
      <c r="B37" s="9">
        <v>1</v>
      </c>
      <c r="C37" s="9">
        <v>2</v>
      </c>
      <c r="D37" s="9">
        <v>4</v>
      </c>
      <c r="E37" s="335"/>
      <c r="F37" s="323"/>
    </row>
    <row r="38" spans="2:8" ht="12.75" customHeight="1">
      <c r="B38" s="72">
        <v>1</v>
      </c>
      <c r="C38" s="73" t="s">
        <v>88</v>
      </c>
      <c r="D38" s="74">
        <f>D39</f>
        <v>104532</v>
      </c>
      <c r="H38" s="60"/>
    </row>
    <row r="39" spans="2:8" ht="12.75" customHeight="1">
      <c r="B39" s="72"/>
      <c r="C39" s="31" t="s">
        <v>89</v>
      </c>
      <c r="D39" s="175">
        <v>104532</v>
      </c>
      <c r="H39" s="60"/>
    </row>
    <row r="40" spans="2:10" ht="12.75" customHeight="1">
      <c r="B40" s="13"/>
      <c r="C40" s="36" t="s">
        <v>1</v>
      </c>
      <c r="D40" s="38">
        <f>D38</f>
        <v>104532</v>
      </c>
      <c r="I40" s="60"/>
      <c r="J40" s="60"/>
    </row>
    <row r="41" spans="2:4" ht="12.75">
      <c r="B41" s="14"/>
      <c r="C41" s="15"/>
      <c r="D41" s="8"/>
    </row>
    <row r="42" spans="2:4" ht="12.75">
      <c r="B42" s="14"/>
      <c r="C42" s="15"/>
      <c r="D42" s="8"/>
    </row>
    <row r="43" spans="2:4" ht="12.75">
      <c r="B43" s="14"/>
      <c r="C43" s="15"/>
      <c r="D43" s="8"/>
    </row>
    <row r="44" spans="2:4" ht="12.75">
      <c r="B44" s="14"/>
      <c r="C44" s="15"/>
      <c r="D44" s="8"/>
    </row>
    <row r="45" spans="2:4" ht="12.75">
      <c r="B45" s="337" t="s">
        <v>96</v>
      </c>
      <c r="C45" s="337"/>
      <c r="D45" s="62">
        <f>D40+D26+D14</f>
        <v>104532</v>
      </c>
    </row>
    <row r="46" spans="2:9" ht="12.75">
      <c r="B46" s="14"/>
      <c r="C46" s="15"/>
      <c r="D46" s="8"/>
      <c r="I46" s="60"/>
    </row>
    <row r="47" spans="2:4" ht="12.75">
      <c r="B47" s="7" t="s">
        <v>58</v>
      </c>
      <c r="D47" s="7" t="s">
        <v>0</v>
      </c>
    </row>
    <row r="49" spans="2:4" ht="12.75">
      <c r="B49" s="7" t="s">
        <v>268</v>
      </c>
      <c r="D49" s="7" t="s">
        <v>269</v>
      </c>
    </row>
    <row r="52" ht="12.75">
      <c r="I52" s="60"/>
    </row>
    <row r="53" ht="12.75">
      <c r="I53" s="60"/>
    </row>
  </sheetData>
  <sheetProtection/>
  <mergeCells count="22">
    <mergeCell ref="D1:G1"/>
    <mergeCell ref="D2:G2"/>
    <mergeCell ref="B7:D7"/>
    <mergeCell ref="B10:D10"/>
    <mergeCell ref="D12:E12"/>
    <mergeCell ref="D13:E13"/>
    <mergeCell ref="D14:E14"/>
    <mergeCell ref="D15:E15"/>
    <mergeCell ref="D16:E16"/>
    <mergeCell ref="D17:E17"/>
    <mergeCell ref="D18:E18"/>
    <mergeCell ref="B22:G22"/>
    <mergeCell ref="D30:E30"/>
    <mergeCell ref="B34:G34"/>
    <mergeCell ref="E37:F37"/>
    <mergeCell ref="B45:C45"/>
    <mergeCell ref="D24:E24"/>
    <mergeCell ref="D25:E25"/>
    <mergeCell ref="D26:E26"/>
    <mergeCell ref="D27:E27"/>
    <mergeCell ref="D28:E28"/>
    <mergeCell ref="D29:E29"/>
  </mergeCells>
  <printOptions/>
  <pageMargins left="0.5905511811023623" right="0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Аралова</cp:lastModifiedBy>
  <cp:lastPrinted>2020-12-29T08:25:02Z</cp:lastPrinted>
  <dcterms:created xsi:type="dcterms:W3CDTF">2008-04-18T13:45:20Z</dcterms:created>
  <dcterms:modified xsi:type="dcterms:W3CDTF">2021-02-10T12:46:32Z</dcterms:modified>
  <cp:category/>
  <cp:version/>
  <cp:contentType/>
  <cp:contentStatus/>
</cp:coreProperties>
</file>